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740"/>
  </bookViews>
  <sheets>
    <sheet name="Rekapitulace stavby" sheetId="1" r:id="rId1"/>
    <sheet name="SO-41 - Budova vodního ho..." sheetId="2" r:id="rId2"/>
    <sheet name="SO-90 - Chladící věže (st..." sheetId="3" r:id="rId3"/>
  </sheets>
  <definedNames>
    <definedName name="_xlnm.Print_Titles" localSheetId="0">'Rekapitulace stavby'!$85:$85</definedName>
    <definedName name="_xlnm.Print_Titles" localSheetId="1">'SO-41 - Budova vodního ho...'!$126:$126</definedName>
    <definedName name="_xlnm.Print_Titles" localSheetId="2">'SO-90 - Chladící věže (st...'!$126:$126</definedName>
    <definedName name="_xlnm.Print_Area" localSheetId="0">'Rekapitulace stavby'!$C$4:$AP$70,'Rekapitulace stavby'!$C$76:$AP$97</definedName>
    <definedName name="_xlnm.Print_Area" localSheetId="1">'SO-41 - Budova vodního ho...'!$C$4:$Q$70,'SO-41 - Budova vodního ho...'!$C$76:$Q$110,'SO-41 - Budova vodního ho...'!$C$116:$Q$245</definedName>
    <definedName name="_xlnm.Print_Area" localSheetId="2">'SO-90 - Chladící věže (st...'!$C$4:$Q$70,'SO-90 - Chladící věže (st...'!$C$76:$Q$110,'SO-90 - Chladící věže (st...'!$C$116:$Q$291</definedName>
  </definedNames>
  <calcPr calcId="145621" calcMode="manual"/>
</workbook>
</file>

<file path=xl/calcChain.xml><?xml version="1.0" encoding="utf-8"?>
<calcChain xmlns="http://schemas.openxmlformats.org/spreadsheetml/2006/main">
  <c r="AY89" i="1" l="1"/>
  <c r="AX89" i="1"/>
  <c r="BI291" i="3"/>
  <c r="BH291" i="3"/>
  <c r="BG291" i="3"/>
  <c r="BF291" i="3"/>
  <c r="BK291" i="3"/>
  <c r="N291" i="3" s="1"/>
  <c r="BE291" i="3" s="1"/>
  <c r="BI290" i="3"/>
  <c r="BH290" i="3"/>
  <c r="BG290" i="3"/>
  <c r="BF290" i="3"/>
  <c r="BK290" i="3"/>
  <c r="N290" i="3"/>
  <c r="BE290" i="3"/>
  <c r="BI289" i="3"/>
  <c r="BH289" i="3"/>
  <c r="BG289" i="3"/>
  <c r="BF289" i="3"/>
  <c r="BK289" i="3"/>
  <c r="N289" i="3" s="1"/>
  <c r="BE289" i="3" s="1"/>
  <c r="BI288" i="3"/>
  <c r="BH288" i="3"/>
  <c r="BG288" i="3"/>
  <c r="BF288" i="3"/>
  <c r="BK288" i="3"/>
  <c r="N288" i="3"/>
  <c r="BE288" i="3" s="1"/>
  <c r="BI287" i="3"/>
  <c r="BH287" i="3"/>
  <c r="BG287" i="3"/>
  <c r="BF287" i="3"/>
  <c r="BK287" i="3"/>
  <c r="N287" i="3" s="1"/>
  <c r="BE287" i="3" s="1"/>
  <c r="BI285" i="3"/>
  <c r="BH285" i="3"/>
  <c r="BG285" i="3"/>
  <c r="BF285" i="3"/>
  <c r="AA285" i="3"/>
  <c r="Y285" i="3"/>
  <c r="W285" i="3"/>
  <c r="BK285" i="3"/>
  <c r="N285" i="3"/>
  <c r="BE285" i="3" s="1"/>
  <c r="BI284" i="3"/>
  <c r="BH284" i="3"/>
  <c r="BG284" i="3"/>
  <c r="BF284" i="3"/>
  <c r="AA284" i="3"/>
  <c r="Y284" i="3"/>
  <c r="W284" i="3"/>
  <c r="BK284" i="3"/>
  <c r="N284" i="3"/>
  <c r="BE284" i="3"/>
  <c r="BI283" i="3"/>
  <c r="BH283" i="3"/>
  <c r="BG283" i="3"/>
  <c r="BF283" i="3"/>
  <c r="AA283" i="3"/>
  <c r="AA282" i="3" s="1"/>
  <c r="Y283" i="3"/>
  <c r="Y282" i="3"/>
  <c r="W283" i="3"/>
  <c r="W282" i="3" s="1"/>
  <c r="BK283" i="3"/>
  <c r="BK282" i="3"/>
  <c r="N282" i="3" s="1"/>
  <c r="N99" i="3" s="1"/>
  <c r="N283" i="3"/>
  <c r="BE283" i="3"/>
  <c r="BI281" i="3"/>
  <c r="BH281" i="3"/>
  <c r="BG281" i="3"/>
  <c r="BF281" i="3"/>
  <c r="AA281" i="3"/>
  <c r="AA280" i="3" s="1"/>
  <c r="Y281" i="3"/>
  <c r="Y280" i="3" s="1"/>
  <c r="W281" i="3"/>
  <c r="W280" i="3" s="1"/>
  <c r="BK281" i="3"/>
  <c r="BK280" i="3" s="1"/>
  <c r="N280" i="3" s="1"/>
  <c r="N98" i="3" s="1"/>
  <c r="N281" i="3"/>
  <c r="BE281" i="3"/>
  <c r="BI279" i="3"/>
  <c r="BH279" i="3"/>
  <c r="BG279" i="3"/>
  <c r="BF279" i="3"/>
  <c r="AA279" i="3"/>
  <c r="Y279" i="3"/>
  <c r="W279" i="3"/>
  <c r="BK279" i="3"/>
  <c r="N279" i="3"/>
  <c r="BE279" i="3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W275" i="3" s="1"/>
  <c r="W274" i="3" s="1"/>
  <c r="BK277" i="3"/>
  <c r="N277" i="3"/>
  <c r="BE277" i="3"/>
  <c r="BI276" i="3"/>
  <c r="BH276" i="3"/>
  <c r="BG276" i="3"/>
  <c r="BF276" i="3"/>
  <c r="AA276" i="3"/>
  <c r="AA275" i="3" s="1"/>
  <c r="AA274" i="3" s="1"/>
  <c r="Y276" i="3"/>
  <c r="Y275" i="3"/>
  <c r="Y274" i="3" s="1"/>
  <c r="W276" i="3"/>
  <c r="BK276" i="3"/>
  <c r="BK275" i="3" s="1"/>
  <c r="N276" i="3"/>
  <c r="BE276" i="3"/>
  <c r="BI273" i="3"/>
  <c r="BH273" i="3"/>
  <c r="BG273" i="3"/>
  <c r="BF273" i="3"/>
  <c r="AA273" i="3"/>
  <c r="AA272" i="3"/>
  <c r="Y273" i="3"/>
  <c r="Y272" i="3" s="1"/>
  <c r="W273" i="3"/>
  <c r="W272" i="3"/>
  <c r="BK273" i="3"/>
  <c r="BK272" i="3" s="1"/>
  <c r="N272" i="3" s="1"/>
  <c r="N95" i="3" s="1"/>
  <c r="N273" i="3"/>
  <c r="BE273" i="3"/>
  <c r="BI271" i="3"/>
  <c r="BH271" i="3"/>
  <c r="BG271" i="3"/>
  <c r="BF271" i="3"/>
  <c r="AA271" i="3"/>
  <c r="Y271" i="3"/>
  <c r="W271" i="3"/>
  <c r="BK271" i="3"/>
  <c r="N271" i="3"/>
  <c r="BE271" i="3"/>
  <c r="BI270" i="3"/>
  <c r="BH270" i="3"/>
  <c r="BG270" i="3"/>
  <c r="BF270" i="3"/>
  <c r="AA270" i="3"/>
  <c r="Y270" i="3"/>
  <c r="W270" i="3"/>
  <c r="BK270" i="3"/>
  <c r="N270" i="3"/>
  <c r="BE270" i="3" s="1"/>
  <c r="BI269" i="3"/>
  <c r="BH269" i="3"/>
  <c r="BG269" i="3"/>
  <c r="BF269" i="3"/>
  <c r="AA269" i="3"/>
  <c r="AA268" i="3"/>
  <c r="Y269" i="3"/>
  <c r="Y268" i="3" s="1"/>
  <c r="W269" i="3"/>
  <c r="W268" i="3"/>
  <c r="BK269" i="3"/>
  <c r="BK268" i="3" s="1"/>
  <c r="N268" i="3" s="1"/>
  <c r="N94" i="3" s="1"/>
  <c r="N269" i="3"/>
  <c r="BE269" i="3"/>
  <c r="BI266" i="3"/>
  <c r="BH266" i="3"/>
  <c r="BG266" i="3"/>
  <c r="BF266" i="3"/>
  <c r="AA266" i="3"/>
  <c r="Y266" i="3"/>
  <c r="W266" i="3"/>
  <c r="BK266" i="3"/>
  <c r="N266" i="3"/>
  <c r="BE266" i="3"/>
  <c r="BI264" i="3"/>
  <c r="BH264" i="3"/>
  <c r="BG264" i="3"/>
  <c r="BF264" i="3"/>
  <c r="AA264" i="3"/>
  <c r="Y264" i="3"/>
  <c r="W264" i="3"/>
  <c r="BK264" i="3"/>
  <c r="N264" i="3"/>
  <c r="BE264" i="3" s="1"/>
  <c r="BI259" i="3"/>
  <c r="BH259" i="3"/>
  <c r="BG259" i="3"/>
  <c r="BF259" i="3"/>
  <c r="AA259" i="3"/>
  <c r="Y259" i="3"/>
  <c r="W259" i="3"/>
  <c r="BK259" i="3"/>
  <c r="N259" i="3"/>
  <c r="BE259" i="3"/>
  <c r="BI256" i="3"/>
  <c r="BH256" i="3"/>
  <c r="BG256" i="3"/>
  <c r="BF256" i="3"/>
  <c r="AA256" i="3"/>
  <c r="Y256" i="3"/>
  <c r="W256" i="3"/>
  <c r="BK256" i="3"/>
  <c r="N256" i="3"/>
  <c r="BE256" i="3" s="1"/>
  <c r="BI254" i="3"/>
  <c r="BH254" i="3"/>
  <c r="BG254" i="3"/>
  <c r="BF254" i="3"/>
  <c r="AA254" i="3"/>
  <c r="Y254" i="3"/>
  <c r="W254" i="3"/>
  <c r="BK254" i="3"/>
  <c r="N254" i="3"/>
  <c r="BE254" i="3"/>
  <c r="BI252" i="3"/>
  <c r="BH252" i="3"/>
  <c r="BG252" i="3"/>
  <c r="BF252" i="3"/>
  <c r="AA252" i="3"/>
  <c r="Y252" i="3"/>
  <c r="W252" i="3"/>
  <c r="BK252" i="3"/>
  <c r="N252" i="3"/>
  <c r="BE252" i="3" s="1"/>
  <c r="BI250" i="3"/>
  <c r="BH250" i="3"/>
  <c r="BG250" i="3"/>
  <c r="BF250" i="3"/>
  <c r="AA250" i="3"/>
  <c r="AA249" i="3"/>
  <c r="Y250" i="3"/>
  <c r="Y249" i="3" s="1"/>
  <c r="W250" i="3"/>
  <c r="W249" i="3"/>
  <c r="BK250" i="3"/>
  <c r="BK249" i="3" s="1"/>
  <c r="N249" i="3" s="1"/>
  <c r="N93" i="3" s="1"/>
  <c r="N250" i="3"/>
  <c r="BE250" i="3"/>
  <c r="BI245" i="3"/>
  <c r="BH245" i="3"/>
  <c r="BG245" i="3"/>
  <c r="BF245" i="3"/>
  <c r="AA245" i="3"/>
  <c r="Y245" i="3"/>
  <c r="W245" i="3"/>
  <c r="BK245" i="3"/>
  <c r="N245" i="3"/>
  <c r="BE245" i="3"/>
  <c r="BI241" i="3"/>
  <c r="BH241" i="3"/>
  <c r="BG241" i="3"/>
  <c r="BF241" i="3"/>
  <c r="AA241" i="3"/>
  <c r="Y241" i="3"/>
  <c r="W241" i="3"/>
  <c r="BK241" i="3"/>
  <c r="N241" i="3"/>
  <c r="BE241" i="3" s="1"/>
  <c r="BI240" i="3"/>
  <c r="BH240" i="3"/>
  <c r="BG240" i="3"/>
  <c r="BF240" i="3"/>
  <c r="AA240" i="3"/>
  <c r="Y240" i="3"/>
  <c r="W240" i="3"/>
  <c r="BK240" i="3"/>
  <c r="N240" i="3"/>
  <c r="BE240" i="3"/>
  <c r="BI237" i="3"/>
  <c r="BH237" i="3"/>
  <c r="BG237" i="3"/>
  <c r="BF237" i="3"/>
  <c r="AA237" i="3"/>
  <c r="Y237" i="3"/>
  <c r="W237" i="3"/>
  <c r="BK237" i="3"/>
  <c r="N237" i="3"/>
  <c r="BE237" i="3" s="1"/>
  <c r="BI234" i="3"/>
  <c r="BH234" i="3"/>
  <c r="BG234" i="3"/>
  <c r="BF234" i="3"/>
  <c r="AA234" i="3"/>
  <c r="AA233" i="3"/>
  <c r="Y234" i="3"/>
  <c r="Y233" i="3" s="1"/>
  <c r="W234" i="3"/>
  <c r="W233" i="3"/>
  <c r="BK234" i="3"/>
  <c r="BK233" i="3" s="1"/>
  <c r="N233" i="3" s="1"/>
  <c r="N92" i="3" s="1"/>
  <c r="N234" i="3"/>
  <c r="BE234" i="3" s="1"/>
  <c r="BI231" i="3"/>
  <c r="BH231" i="3"/>
  <c r="BG231" i="3"/>
  <c r="BF231" i="3"/>
  <c r="AA231" i="3"/>
  <c r="Y231" i="3"/>
  <c r="W231" i="3"/>
  <c r="BK231" i="3"/>
  <c r="N231" i="3"/>
  <c r="BE231" i="3"/>
  <c r="BI230" i="3"/>
  <c r="BH230" i="3"/>
  <c r="BG230" i="3"/>
  <c r="BF230" i="3"/>
  <c r="AA230" i="3"/>
  <c r="Y230" i="3"/>
  <c r="W230" i="3"/>
  <c r="BK230" i="3"/>
  <c r="N230" i="3"/>
  <c r="BE230" i="3" s="1"/>
  <c r="BI228" i="3"/>
  <c r="BH228" i="3"/>
  <c r="BG228" i="3"/>
  <c r="BF228" i="3"/>
  <c r="AA228" i="3"/>
  <c r="Y228" i="3"/>
  <c r="W228" i="3"/>
  <c r="BK228" i="3"/>
  <c r="N228" i="3"/>
  <c r="BE228" i="3"/>
  <c r="BI225" i="3"/>
  <c r="BH225" i="3"/>
  <c r="BG225" i="3"/>
  <c r="BF225" i="3"/>
  <c r="AA225" i="3"/>
  <c r="Y225" i="3"/>
  <c r="W225" i="3"/>
  <c r="BK225" i="3"/>
  <c r="N225" i="3"/>
  <c r="BE225" i="3" s="1"/>
  <c r="BI223" i="3"/>
  <c r="BH223" i="3"/>
  <c r="BG223" i="3"/>
  <c r="BF223" i="3"/>
  <c r="AA223" i="3"/>
  <c r="Y223" i="3"/>
  <c r="W223" i="3"/>
  <c r="BK223" i="3"/>
  <c r="N223" i="3"/>
  <c r="BE223" i="3"/>
  <c r="BI222" i="3"/>
  <c r="BH222" i="3"/>
  <c r="BG222" i="3"/>
  <c r="BF222" i="3"/>
  <c r="AA222" i="3"/>
  <c r="Y222" i="3"/>
  <c r="W222" i="3"/>
  <c r="BK222" i="3"/>
  <c r="N222" i="3"/>
  <c r="BE222" i="3"/>
  <c r="BI216" i="3"/>
  <c r="BH216" i="3"/>
  <c r="BG216" i="3"/>
  <c r="BF216" i="3"/>
  <c r="AA216" i="3"/>
  <c r="Y216" i="3"/>
  <c r="W216" i="3"/>
  <c r="BK216" i="3"/>
  <c r="N216" i="3"/>
  <c r="BE216" i="3"/>
  <c r="BI211" i="3"/>
  <c r="BH211" i="3"/>
  <c r="BG211" i="3"/>
  <c r="BF211" i="3"/>
  <c r="AA211" i="3"/>
  <c r="Y211" i="3"/>
  <c r="W211" i="3"/>
  <c r="BK211" i="3"/>
  <c r="N211" i="3"/>
  <c r="BE211" i="3"/>
  <c r="BI209" i="3"/>
  <c r="BH209" i="3"/>
  <c r="BG209" i="3"/>
  <c r="BF209" i="3"/>
  <c r="AA209" i="3"/>
  <c r="Y209" i="3"/>
  <c r="W209" i="3"/>
  <c r="BK209" i="3"/>
  <c r="N209" i="3"/>
  <c r="BE209" i="3"/>
  <c r="BI207" i="3"/>
  <c r="BH207" i="3"/>
  <c r="BG207" i="3"/>
  <c r="BF207" i="3"/>
  <c r="AA207" i="3"/>
  <c r="Y207" i="3"/>
  <c r="W207" i="3"/>
  <c r="BK207" i="3"/>
  <c r="N207" i="3"/>
  <c r="BE207" i="3"/>
  <c r="BI206" i="3"/>
  <c r="BH206" i="3"/>
  <c r="BG206" i="3"/>
  <c r="BF206" i="3"/>
  <c r="AA206" i="3"/>
  <c r="Y206" i="3"/>
  <c r="W206" i="3"/>
  <c r="BK206" i="3"/>
  <c r="N206" i="3"/>
  <c r="BE206" i="3"/>
  <c r="BI204" i="3"/>
  <c r="BH204" i="3"/>
  <c r="BG204" i="3"/>
  <c r="BF204" i="3"/>
  <c r="AA204" i="3"/>
  <c r="Y204" i="3"/>
  <c r="W204" i="3"/>
  <c r="BK204" i="3"/>
  <c r="N204" i="3"/>
  <c r="BE204" i="3"/>
  <c r="BI201" i="3"/>
  <c r="BH201" i="3"/>
  <c r="BG201" i="3"/>
  <c r="BF201" i="3"/>
  <c r="AA201" i="3"/>
  <c r="Y201" i="3"/>
  <c r="W201" i="3"/>
  <c r="BK201" i="3"/>
  <c r="N201" i="3"/>
  <c r="BE201" i="3"/>
  <c r="BI192" i="3"/>
  <c r="BH192" i="3"/>
  <c r="BG192" i="3"/>
  <c r="BF192" i="3"/>
  <c r="AA192" i="3"/>
  <c r="Y192" i="3"/>
  <c r="W192" i="3"/>
  <c r="BK192" i="3"/>
  <c r="N192" i="3"/>
  <c r="BE192" i="3"/>
  <c r="BI190" i="3"/>
  <c r="BH190" i="3"/>
  <c r="BG190" i="3"/>
  <c r="BF190" i="3"/>
  <c r="AA190" i="3"/>
  <c r="Y190" i="3"/>
  <c r="W190" i="3"/>
  <c r="BK190" i="3"/>
  <c r="N190" i="3"/>
  <c r="BE190" i="3"/>
  <c r="BI188" i="3"/>
  <c r="BH188" i="3"/>
  <c r="BG188" i="3"/>
  <c r="BF188" i="3"/>
  <c r="AA188" i="3"/>
  <c r="Y188" i="3"/>
  <c r="W188" i="3"/>
  <c r="BK188" i="3"/>
  <c r="N188" i="3"/>
  <c r="BE188" i="3"/>
  <c r="BI186" i="3"/>
  <c r="BH186" i="3"/>
  <c r="BG186" i="3"/>
  <c r="BF186" i="3"/>
  <c r="AA186" i="3"/>
  <c r="Y186" i="3"/>
  <c r="W186" i="3"/>
  <c r="BK186" i="3"/>
  <c r="N186" i="3"/>
  <c r="BE186" i="3"/>
  <c r="BI184" i="3"/>
  <c r="BH184" i="3"/>
  <c r="BG184" i="3"/>
  <c r="BF184" i="3"/>
  <c r="AA184" i="3"/>
  <c r="Y184" i="3"/>
  <c r="W184" i="3"/>
  <c r="BK184" i="3"/>
  <c r="N184" i="3"/>
  <c r="BE184" i="3"/>
  <c r="BI183" i="3"/>
  <c r="BH183" i="3"/>
  <c r="BG183" i="3"/>
  <c r="BF183" i="3"/>
  <c r="AA183" i="3"/>
  <c r="Y183" i="3"/>
  <c r="W183" i="3"/>
  <c r="BK183" i="3"/>
  <c r="N183" i="3"/>
  <c r="BE183" i="3"/>
  <c r="BI174" i="3"/>
  <c r="BH174" i="3"/>
  <c r="BG174" i="3"/>
  <c r="BF174" i="3"/>
  <c r="AA174" i="3"/>
  <c r="AA173" i="3"/>
  <c r="Y174" i="3"/>
  <c r="Y173" i="3"/>
  <c r="W174" i="3"/>
  <c r="W173" i="3"/>
  <c r="BK174" i="3"/>
  <c r="BK173" i="3"/>
  <c r="N173" i="3" s="1"/>
  <c r="N91" i="3" s="1"/>
  <c r="N174" i="3"/>
  <c r="BE174" i="3" s="1"/>
  <c r="BI167" i="3"/>
  <c r="BH167" i="3"/>
  <c r="BG167" i="3"/>
  <c r="BF167" i="3"/>
  <c r="AA167" i="3"/>
  <c r="Y167" i="3"/>
  <c r="W167" i="3"/>
  <c r="BK167" i="3"/>
  <c r="N167" i="3"/>
  <c r="BE167" i="3"/>
  <c r="BI155" i="3"/>
  <c r="BH155" i="3"/>
  <c r="BG155" i="3"/>
  <c r="BF155" i="3"/>
  <c r="AA155" i="3"/>
  <c r="Y155" i="3"/>
  <c r="W155" i="3"/>
  <c r="BK155" i="3"/>
  <c r="N155" i="3"/>
  <c r="BE155" i="3"/>
  <c r="BI153" i="3"/>
  <c r="BH153" i="3"/>
  <c r="BG153" i="3"/>
  <c r="BF153" i="3"/>
  <c r="AA153" i="3"/>
  <c r="Y153" i="3"/>
  <c r="W153" i="3"/>
  <c r="BK153" i="3"/>
  <c r="N153" i="3"/>
  <c r="BE153" i="3"/>
  <c r="BI152" i="3"/>
  <c r="BH152" i="3"/>
  <c r="BG152" i="3"/>
  <c r="BF152" i="3"/>
  <c r="AA152" i="3"/>
  <c r="Y152" i="3"/>
  <c r="W152" i="3"/>
  <c r="BK152" i="3"/>
  <c r="N152" i="3"/>
  <c r="BE152" i="3"/>
  <c r="BI149" i="3"/>
  <c r="BH149" i="3"/>
  <c r="BG149" i="3"/>
  <c r="BF149" i="3"/>
  <c r="AA149" i="3"/>
  <c r="Y149" i="3"/>
  <c r="W149" i="3"/>
  <c r="BK149" i="3"/>
  <c r="N149" i="3"/>
  <c r="BE149" i="3"/>
  <c r="BI143" i="3"/>
  <c r="BH143" i="3"/>
  <c r="BG143" i="3"/>
  <c r="BF143" i="3"/>
  <c r="AA143" i="3"/>
  <c r="Y143" i="3"/>
  <c r="W143" i="3"/>
  <c r="BK143" i="3"/>
  <c r="N143" i="3"/>
  <c r="BE143" i="3"/>
  <c r="BI139" i="3"/>
  <c r="BH139" i="3"/>
  <c r="BG139" i="3"/>
  <c r="BF139" i="3"/>
  <c r="AA139" i="3"/>
  <c r="Y139" i="3"/>
  <c r="W139" i="3"/>
  <c r="BK139" i="3"/>
  <c r="N139" i="3"/>
  <c r="BE139" i="3"/>
  <c r="BI132" i="3"/>
  <c r="BH132" i="3"/>
  <c r="BG132" i="3"/>
  <c r="BF132" i="3"/>
  <c r="AA132" i="3"/>
  <c r="Y132" i="3"/>
  <c r="W132" i="3"/>
  <c r="BK132" i="3"/>
  <c r="N132" i="3"/>
  <c r="BE132" i="3"/>
  <c r="BI130" i="3"/>
  <c r="BH130" i="3"/>
  <c r="BG130" i="3"/>
  <c r="BF130" i="3"/>
  <c r="AA130" i="3"/>
  <c r="AA129" i="3"/>
  <c r="AA128" i="3" s="1"/>
  <c r="AA127" i="3" s="1"/>
  <c r="Y130" i="3"/>
  <c r="Y129" i="3"/>
  <c r="Y128" i="3" s="1"/>
  <c r="Y127" i="3" s="1"/>
  <c r="W130" i="3"/>
  <c r="W129" i="3"/>
  <c r="W128" i="3" s="1"/>
  <c r="W127" i="3" s="1"/>
  <c r="AU89" i="1" s="1"/>
  <c r="BK130" i="3"/>
  <c r="BK129" i="3" s="1"/>
  <c r="N130" i="3"/>
  <c r="BE130" i="3" s="1"/>
  <c r="M123" i="3"/>
  <c r="F123" i="3"/>
  <c r="F121" i="3"/>
  <c r="F119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H36" i="3" s="1"/>
  <c r="BD89" i="1" s="1"/>
  <c r="BH103" i="3"/>
  <c r="H35" i="3"/>
  <c r="BC89" i="1" s="1"/>
  <c r="BG103" i="3"/>
  <c r="H34" i="3" s="1"/>
  <c r="BB89" i="1" s="1"/>
  <c r="BF103" i="3"/>
  <c r="M33" i="3"/>
  <c r="AW89" i="1" s="1"/>
  <c r="H33" i="3"/>
  <c r="BA89" i="1" s="1"/>
  <c r="M83" i="3"/>
  <c r="F83" i="3"/>
  <c r="F81" i="3"/>
  <c r="F79" i="3"/>
  <c r="O21" i="3"/>
  <c r="E21" i="3"/>
  <c r="M84" i="3" s="1"/>
  <c r="M124" i="3"/>
  <c r="O20" i="3"/>
  <c r="O15" i="3"/>
  <c r="E15" i="3"/>
  <c r="F124" i="3" s="1"/>
  <c r="F84" i="3"/>
  <c r="O14" i="3"/>
  <c r="O9" i="3"/>
  <c r="M121" i="3" s="1"/>
  <c r="M81" i="3"/>
  <c r="F6" i="3"/>
  <c r="F78" i="3" s="1"/>
  <c r="F118" i="3"/>
  <c r="AY88" i="1"/>
  <c r="AX88" i="1"/>
  <c r="BI245" i="2"/>
  <c r="BH245" i="2"/>
  <c r="BG245" i="2"/>
  <c r="BF245" i="2"/>
  <c r="BK245" i="2"/>
  <c r="N245" i="2" s="1"/>
  <c r="BE245" i="2" s="1"/>
  <c r="BI244" i="2"/>
  <c r="BH244" i="2"/>
  <c r="BG244" i="2"/>
  <c r="BF244" i="2"/>
  <c r="BK244" i="2"/>
  <c r="N244" i="2"/>
  <c r="BE244" i="2" s="1"/>
  <c r="BI243" i="2"/>
  <c r="BH243" i="2"/>
  <c r="BG243" i="2"/>
  <c r="BF243" i="2"/>
  <c r="BK243" i="2"/>
  <c r="N243" i="2" s="1"/>
  <c r="BE243" i="2" s="1"/>
  <c r="BI242" i="2"/>
  <c r="BH242" i="2"/>
  <c r="BG242" i="2"/>
  <c r="BF242" i="2"/>
  <c r="BK242" i="2"/>
  <c r="N242" i="2"/>
  <c r="BE242" i="2" s="1"/>
  <c r="BI241" i="2"/>
  <c r="BH241" i="2"/>
  <c r="BG241" i="2"/>
  <c r="BF241" i="2"/>
  <c r="BK241" i="2"/>
  <c r="BK240" i="2" s="1"/>
  <c r="N240" i="2" s="1"/>
  <c r="N100" i="2" s="1"/>
  <c r="BI239" i="2"/>
  <c r="BH239" i="2"/>
  <c r="BG239" i="2"/>
  <c r="BF239" i="2"/>
  <c r="AA239" i="2"/>
  <c r="AA238" i="2" s="1"/>
  <c r="AA237" i="2" s="1"/>
  <c r="Y239" i="2"/>
  <c r="Y238" i="2"/>
  <c r="Y237" i="2" s="1"/>
  <c r="W239" i="2"/>
  <c r="W238" i="2" s="1"/>
  <c r="W237" i="2" s="1"/>
  <c r="BK239" i="2"/>
  <c r="BK238" i="2"/>
  <c r="N238" i="2" s="1"/>
  <c r="N99" i="2" s="1"/>
  <c r="BK237" i="2"/>
  <c r="N237" i="2" s="1"/>
  <c r="N98" i="2" s="1"/>
  <c r="N239" i="2"/>
  <c r="BE239" i="2" s="1"/>
  <c r="BI236" i="2"/>
  <c r="BH236" i="2"/>
  <c r="BG236" i="2"/>
  <c r="BF236" i="2"/>
  <c r="AA236" i="2"/>
  <c r="AA235" i="2" s="1"/>
  <c r="Y236" i="2"/>
  <c r="Y235" i="2" s="1"/>
  <c r="W236" i="2"/>
  <c r="W235" i="2" s="1"/>
  <c r="BK236" i="2"/>
  <c r="BK235" i="2" s="1"/>
  <c r="N235" i="2" s="1"/>
  <c r="N97" i="2" s="1"/>
  <c r="N236" i="2"/>
  <c r="BE236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AA228" i="2" s="1"/>
  <c r="Y229" i="2"/>
  <c r="Y228" i="2" s="1"/>
  <c r="W229" i="2"/>
  <c r="W228" i="2" s="1"/>
  <c r="BK229" i="2"/>
  <c r="BK228" i="2" s="1"/>
  <c r="N228" i="2" s="1"/>
  <c r="N96" i="2" s="1"/>
  <c r="N229" i="2"/>
  <c r="BE229" i="2"/>
  <c r="BI226" i="2"/>
  <c r="BH226" i="2"/>
  <c r="BG226" i="2"/>
  <c r="BF226" i="2"/>
  <c r="AA226" i="2"/>
  <c r="Y226" i="2"/>
  <c r="W226" i="2"/>
  <c r="BK226" i="2"/>
  <c r="N226" i="2"/>
  <c r="BE226" i="2" s="1"/>
  <c r="BI222" i="2"/>
  <c r="BH222" i="2"/>
  <c r="BG222" i="2"/>
  <c r="BF222" i="2"/>
  <c r="AA222" i="2"/>
  <c r="Y222" i="2"/>
  <c r="W222" i="2"/>
  <c r="BK222" i="2"/>
  <c r="N222" i="2"/>
  <c r="BE222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3" i="2"/>
  <c r="BH213" i="2"/>
  <c r="BG213" i="2"/>
  <c r="BF213" i="2"/>
  <c r="AA213" i="2"/>
  <c r="Y213" i="2"/>
  <c r="W213" i="2"/>
  <c r="BK213" i="2"/>
  <c r="N213" i="2"/>
  <c r="BE213" i="2" s="1"/>
  <c r="BI211" i="2"/>
  <c r="BH211" i="2"/>
  <c r="BG211" i="2"/>
  <c r="BF211" i="2"/>
  <c r="AA211" i="2"/>
  <c r="Y211" i="2"/>
  <c r="W211" i="2"/>
  <c r="BK211" i="2"/>
  <c r="N211" i="2"/>
  <c r="BE211" i="2" s="1"/>
  <c r="BI207" i="2"/>
  <c r="BH207" i="2"/>
  <c r="BG207" i="2"/>
  <c r="BF207" i="2"/>
  <c r="AA207" i="2"/>
  <c r="Y207" i="2"/>
  <c r="W207" i="2"/>
  <c r="BK207" i="2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203" i="2"/>
  <c r="BH203" i="2"/>
  <c r="BG203" i="2"/>
  <c r="BF203" i="2"/>
  <c r="AA203" i="2"/>
  <c r="Y203" i="2"/>
  <c r="W203" i="2"/>
  <c r="BK203" i="2"/>
  <c r="N203" i="2"/>
  <c r="BE203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3" i="2"/>
  <c r="BH193" i="2"/>
  <c r="BG193" i="2"/>
  <c r="BF193" i="2"/>
  <c r="AA193" i="2"/>
  <c r="Y193" i="2"/>
  <c r="W193" i="2"/>
  <c r="BK193" i="2"/>
  <c r="N193" i="2"/>
  <c r="BE193" i="2" s="1"/>
  <c r="BI189" i="2"/>
  <c r="BH189" i="2"/>
  <c r="BG189" i="2"/>
  <c r="BF189" i="2"/>
  <c r="AA189" i="2"/>
  <c r="Y189" i="2"/>
  <c r="W189" i="2"/>
  <c r="BK189" i="2"/>
  <c r="N189" i="2"/>
  <c r="BE189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0" i="2"/>
  <c r="BH180" i="2"/>
  <c r="BG180" i="2"/>
  <c r="BF180" i="2"/>
  <c r="AA180" i="2"/>
  <c r="AA179" i="2" s="1"/>
  <c r="Y180" i="2"/>
  <c r="Y179" i="2" s="1"/>
  <c r="W180" i="2"/>
  <c r="W179" i="2" s="1"/>
  <c r="BK180" i="2"/>
  <c r="BK179" i="2" s="1"/>
  <c r="N179" i="2" s="1"/>
  <c r="N95" i="2" s="1"/>
  <c r="N180" i="2"/>
  <c r="BE180" i="2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AA176" i="2" s="1"/>
  <c r="Y177" i="2"/>
  <c r="Y176" i="2" s="1"/>
  <c r="W177" i="2"/>
  <c r="W176" i="2" s="1"/>
  <c r="BK177" i="2"/>
  <c r="BK176" i="2" s="1"/>
  <c r="N176" i="2" s="1"/>
  <c r="N94" i="2" s="1"/>
  <c r="N177" i="2"/>
  <c r="BE177" i="2"/>
  <c r="BI174" i="2"/>
  <c r="BH174" i="2"/>
  <c r="BG174" i="2"/>
  <c r="BF174" i="2"/>
  <c r="AA174" i="2"/>
  <c r="AA173" i="2" s="1"/>
  <c r="Y174" i="2"/>
  <c r="Y173" i="2" s="1"/>
  <c r="W174" i="2"/>
  <c r="W173" i="2" s="1"/>
  <c r="BK174" i="2"/>
  <c r="BK173" i="2" s="1"/>
  <c r="N173" i="2" s="1"/>
  <c r="N93" i="2" s="1"/>
  <c r="N174" i="2"/>
  <c r="BE174" i="2"/>
  <c r="BI170" i="2"/>
  <c r="BH170" i="2"/>
  <c r="BG170" i="2"/>
  <c r="BF170" i="2"/>
  <c r="AA170" i="2"/>
  <c r="Y170" i="2"/>
  <c r="W170" i="2"/>
  <c r="BK170" i="2"/>
  <c r="N170" i="2"/>
  <c r="BE170" i="2" s="1"/>
  <c r="BI165" i="2"/>
  <c r="BH165" i="2"/>
  <c r="BG165" i="2"/>
  <c r="BF165" i="2"/>
  <c r="AA165" i="2"/>
  <c r="Y165" i="2"/>
  <c r="W165" i="2"/>
  <c r="BK165" i="2"/>
  <c r="N165" i="2"/>
  <c r="BE165" i="2" s="1"/>
  <c r="BI162" i="2"/>
  <c r="BH162" i="2"/>
  <c r="BG162" i="2"/>
  <c r="BF162" i="2"/>
  <c r="AA162" i="2"/>
  <c r="Y162" i="2"/>
  <c r="W162" i="2"/>
  <c r="BK162" i="2"/>
  <c r="N162" i="2"/>
  <c r="BE162" i="2" s="1"/>
  <c r="BI159" i="2"/>
  <c r="BH159" i="2"/>
  <c r="BG159" i="2"/>
  <c r="BF159" i="2"/>
  <c r="AA159" i="2"/>
  <c r="Y159" i="2"/>
  <c r="W159" i="2"/>
  <c r="BK159" i="2"/>
  <c r="N159" i="2"/>
  <c r="BE159" i="2" s="1"/>
  <c r="BI151" i="2"/>
  <c r="BH151" i="2"/>
  <c r="BG151" i="2"/>
  <c r="BF151" i="2"/>
  <c r="AA151" i="2"/>
  <c r="Y151" i="2"/>
  <c r="W151" i="2"/>
  <c r="BK151" i="2"/>
  <c r="N151" i="2"/>
  <c r="BE151" i="2" s="1"/>
  <c r="BI146" i="2"/>
  <c r="BH146" i="2"/>
  <c r="BG146" i="2"/>
  <c r="BF146" i="2"/>
  <c r="AA146" i="2"/>
  <c r="AA145" i="2" s="1"/>
  <c r="Y146" i="2"/>
  <c r="Y145" i="2" s="1"/>
  <c r="W146" i="2"/>
  <c r="W145" i="2" s="1"/>
  <c r="BK146" i="2"/>
  <c r="BK145" i="2" s="1"/>
  <c r="N145" i="2" s="1"/>
  <c r="N92" i="2" s="1"/>
  <c r="N146" i="2"/>
  <c r="BE146" i="2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AA137" i="2"/>
  <c r="AA136" i="2" s="1"/>
  <c r="Y137" i="2"/>
  <c r="Y136" i="2" s="1"/>
  <c r="W137" i="2"/>
  <c r="W136" i="2" s="1"/>
  <c r="BK137" i="2"/>
  <c r="BK136" i="2" s="1"/>
  <c r="N137" i="2"/>
  <c r="BE137" i="2"/>
  <c r="BI133" i="2"/>
  <c r="BH133" i="2"/>
  <c r="BG133" i="2"/>
  <c r="BF133" i="2"/>
  <c r="AA133" i="2"/>
  <c r="Y133" i="2"/>
  <c r="W133" i="2"/>
  <c r="BK133" i="2"/>
  <c r="N133" i="2"/>
  <c r="BE133" i="2" s="1"/>
  <c r="BI130" i="2"/>
  <c r="BH130" i="2"/>
  <c r="BG130" i="2"/>
  <c r="BF130" i="2"/>
  <c r="AA130" i="2"/>
  <c r="AA129" i="2" s="1"/>
  <c r="Y130" i="2"/>
  <c r="Y129" i="2" s="1"/>
  <c r="Y128" i="2" s="1"/>
  <c r="Y127" i="2" s="1"/>
  <c r="W130" i="2"/>
  <c r="W129" i="2" s="1"/>
  <c r="BK130" i="2"/>
  <c r="BK129" i="2"/>
  <c r="N129" i="2" s="1"/>
  <c r="N90" i="2" s="1"/>
  <c r="N130" i="2"/>
  <c r="BE130" i="2"/>
  <c r="M123" i="2"/>
  <c r="F123" i="2"/>
  <c r="F121" i="2"/>
  <c r="F11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H36" i="2"/>
  <c r="BD88" i="1" s="1"/>
  <c r="BH103" i="2"/>
  <c r="H35" i="2" s="1"/>
  <c r="BC88" i="1" s="1"/>
  <c r="BG103" i="2"/>
  <c r="H34" i="2"/>
  <c r="BB88" i="1" s="1"/>
  <c r="BF103" i="2"/>
  <c r="M33" i="2" s="1"/>
  <c r="AW88" i="1" s="1"/>
  <c r="M83" i="2"/>
  <c r="F83" i="2"/>
  <c r="F81" i="2"/>
  <c r="F79" i="2"/>
  <c r="O21" i="2"/>
  <c r="E21" i="2"/>
  <c r="M124" i="2" s="1"/>
  <c r="O20" i="2"/>
  <c r="O15" i="2"/>
  <c r="E15" i="2"/>
  <c r="F84" i="2" s="1"/>
  <c r="F124" i="2"/>
  <c r="O14" i="2"/>
  <c r="O9" i="2"/>
  <c r="M81" i="2" s="1"/>
  <c r="M121" i="2"/>
  <c r="F6" i="2"/>
  <c r="F118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BD87" i="1"/>
  <c r="W35" i="1" s="1"/>
  <c r="BC87" i="1"/>
  <c r="W34" i="1" s="1"/>
  <c r="BB87" i="1"/>
  <c r="W33" i="1" s="1"/>
  <c r="AM83" i="1"/>
  <c r="L83" i="1"/>
  <c r="AM82" i="1"/>
  <c r="L82" i="1"/>
  <c r="AM80" i="1"/>
  <c r="L80" i="1"/>
  <c r="L78" i="1"/>
  <c r="L77" i="1"/>
  <c r="AA128" i="2" l="1"/>
  <c r="AA127" i="2" s="1"/>
  <c r="N136" i="2"/>
  <c r="N91" i="2" s="1"/>
  <c r="BK128" i="2"/>
  <c r="N129" i="3"/>
  <c r="N90" i="3" s="1"/>
  <c r="BK128" i="3"/>
  <c r="AX87" i="1"/>
  <c r="AY87" i="1"/>
  <c r="W128" i="2"/>
  <c r="W127" i="2" s="1"/>
  <c r="AU88" i="1" s="1"/>
  <c r="AU87" i="1" s="1"/>
  <c r="N275" i="3"/>
  <c r="N97" i="3" s="1"/>
  <c r="BK274" i="3"/>
  <c r="N274" i="3" s="1"/>
  <c r="N96" i="3" s="1"/>
  <c r="BK286" i="3"/>
  <c r="N286" i="3" s="1"/>
  <c r="N100" i="3" s="1"/>
  <c r="H33" i="2"/>
  <c r="BA88" i="1" s="1"/>
  <c r="BA87" i="1" s="1"/>
  <c r="N241" i="2"/>
  <c r="BE241" i="2" s="1"/>
  <c r="F78" i="2"/>
  <c r="M84" i="2"/>
  <c r="W32" i="1" l="1"/>
  <c r="AW87" i="1"/>
  <c r="AK32" i="1" s="1"/>
  <c r="N128" i="2"/>
  <c r="N89" i="2" s="1"/>
  <c r="BK127" i="2"/>
  <c r="N127" i="2" s="1"/>
  <c r="N88" i="2" s="1"/>
  <c r="BK127" i="3"/>
  <c r="N127" i="3" s="1"/>
  <c r="N88" i="3" s="1"/>
  <c r="N128" i="3"/>
  <c r="N89" i="3" s="1"/>
  <c r="N108" i="2" l="1"/>
  <c r="BE108" i="2" s="1"/>
  <c r="N106" i="2"/>
  <c r="BE106" i="2" s="1"/>
  <c r="N104" i="2"/>
  <c r="BE104" i="2" s="1"/>
  <c r="N103" i="2"/>
  <c r="N107" i="2"/>
  <c r="BE107" i="2" s="1"/>
  <c r="N105" i="2"/>
  <c r="BE105" i="2" s="1"/>
  <c r="M27" i="2"/>
  <c r="N107" i="3"/>
  <c r="BE107" i="3" s="1"/>
  <c r="N105" i="3"/>
  <c r="BE105" i="3" s="1"/>
  <c r="M27" i="3"/>
  <c r="N108" i="3"/>
  <c r="BE108" i="3" s="1"/>
  <c r="N106" i="3"/>
  <c r="BE106" i="3" s="1"/>
  <c r="N104" i="3"/>
  <c r="BE104" i="3" s="1"/>
  <c r="N103" i="3"/>
  <c r="N102" i="3" l="1"/>
  <c r="BE103" i="3"/>
  <c r="N102" i="2"/>
  <c r="BE103" i="2"/>
  <c r="M32" i="2" l="1"/>
  <c r="AV88" i="1" s="1"/>
  <c r="AT88" i="1" s="1"/>
  <c r="H32" i="2"/>
  <c r="AZ88" i="1" s="1"/>
  <c r="H32" i="3"/>
  <c r="AZ89" i="1" s="1"/>
  <c r="M32" i="3"/>
  <c r="AV89" i="1" s="1"/>
  <c r="AT89" i="1" s="1"/>
  <c r="M28" i="2"/>
  <c r="L110" i="2"/>
  <c r="M28" i="3"/>
  <c r="L110" i="3"/>
  <c r="AZ87" i="1" l="1"/>
  <c r="AS89" i="1"/>
  <c r="M30" i="3"/>
  <c r="AS88" i="1"/>
  <c r="AS87" i="1" s="1"/>
  <c r="M30" i="2"/>
  <c r="L38" i="3" l="1"/>
  <c r="AG89" i="1"/>
  <c r="AN89" i="1" s="1"/>
  <c r="AG88" i="1"/>
  <c r="L38" i="2"/>
  <c r="AV87" i="1"/>
  <c r="AG87" i="1" l="1"/>
  <c r="AN88" i="1"/>
  <c r="AT87" i="1"/>
  <c r="AK26" i="1" l="1"/>
  <c r="AG92" i="1"/>
  <c r="AG93" i="1"/>
  <c r="AG95" i="1"/>
  <c r="AG94" i="1"/>
  <c r="AN87" i="1"/>
  <c r="CD93" i="1" l="1"/>
  <c r="AV93" i="1"/>
  <c r="BY93" i="1" s="1"/>
  <c r="CD92" i="1"/>
  <c r="AG91" i="1"/>
  <c r="AV92" i="1"/>
  <c r="BY92" i="1" s="1"/>
  <c r="CD94" i="1"/>
  <c r="AV94" i="1"/>
  <c r="BY94" i="1" s="1"/>
  <c r="AV95" i="1"/>
  <c r="BY95" i="1" s="1"/>
  <c r="CD95" i="1"/>
  <c r="AK31" i="1" l="1"/>
  <c r="AN94" i="1"/>
  <c r="AN92" i="1"/>
  <c r="AN93" i="1"/>
  <c r="AK27" i="1"/>
  <c r="AK29" i="1" s="1"/>
  <c r="AK37" i="1" s="1"/>
  <c r="AG97" i="1"/>
  <c r="AN95" i="1"/>
  <c r="W31" i="1"/>
  <c r="AN91" i="1" l="1"/>
  <c r="AN97" i="1" s="1"/>
</calcChain>
</file>

<file path=xl/sharedStrings.xml><?xml version="1.0" encoding="utf-8"?>
<sst xmlns="http://schemas.openxmlformats.org/spreadsheetml/2006/main" count="3207" uniqueCount="590">
  <si>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</si>
  <si>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</si>
  <si>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</si>
  <si>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</si>
  <si>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</si>
  <si>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</si>
  <si>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</si>
  <si>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</si>
  <si>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</si>
  <si>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</si>
  <si>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</si>
  <si>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</si>
  <si>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</si>
  <si>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</si>
  <si>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</si>
  <si>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</si>
  <si>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</si>
  <si>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1144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</si>
  <si>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</si>
  <si>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</si>
  <si>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LZ Draslovka Kolín - Rekonstrukce chladících věží a cirkulačního okruhu chlazení</t>
  </si>
  <si>
    <t>JKSO:</t>
  </si>
  <si>
    <t/>
  </si>
  <si>
    <t>CC-CZ:</t>
  </si>
  <si>
    <t>Místo:</t>
  </si>
  <si>
    <t xml:space="preserve"> </t>
  </si>
  <si>
    <t>Datum:</t>
  </si>
  <si>
    <t>28. 3. 2018</t>
  </si>
  <si>
    <t>Objednatel:</t>
  </si>
  <si>
    <t>IČ:</t>
  </si>
  <si>
    <t>Lučební závody Draslovka, a.s. Kolín</t>
  </si>
  <si>
    <t>DIČ:</t>
  </si>
  <si>
    <t>Zhotovitel:</t>
  </si>
  <si>
    <t>Vyplň údaj</t>
  </si>
  <si>
    <t>Projektant:</t>
  </si>
  <si>
    <t>VAPCE, s.r.o. Pardubice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</si>
  <si>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</si>
  <si>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</si>
  <si>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</si>
  <si>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</si>
  <si>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</si>
  <si>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</si>
  <si>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</si>
  <si>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</si>
  <si>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</si>
  <si>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</si>
  <si>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</si>
  <si>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</si>
  <si>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</si>
  <si>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</si>
  <si>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</si>
  <si>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</si>
  <si>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</si>
  <si>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</si>
  <si>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</si>
  <si>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</si>
  <si>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</si>
  <si>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</si>
  <si>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</si>
  <si>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</si>
  <si>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</si>
  <si>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</si>
  <si>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</si>
  <si>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</si>
  <si>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</si>
  <si>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</si>
  <si>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</si>
  <si>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</si>
  <si>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</si>
  <si>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</si>
  <si>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</si>
  <si>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</si>
  <si>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</si>
  <si>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</si>
  <si>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</si>
  <si>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</si>
  <si>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</si>
  <si>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</si>
  <si>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</si>
  <si>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</si>
  <si>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</si>
  <si>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{209a7f6f-887c-40cd-825d-375f460f0207}</t>
  </si>
  <si>
    <t>{00000000-0000-0000-0000-000000000000}</t>
  </si>
  <si>
    <t>/</t>
  </si>
  <si>
    <t>SO-41</t>
  </si>
  <si>
    <t>Budova vodního hospodářství (stavebně konstrukční řešení)</t>
  </si>
  <si>
    <t>1</t>
  </si>
  <si>
    <t>{d9724cf6-d02f-4384-87e3-5ae66e399ff9}</t>
  </si>
  <si>
    <t>SO-90</t>
  </si>
  <si>
    <t>Chladící věže (stavebně konstrukční řešení)</t>
  </si>
  <si>
    <t>{8bd3343b-d063-4869-967b-e00361d38103}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</si>
  <si>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</si>
  <si>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</si>
  <si>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</si>
  <si>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</si>
  <si>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</si>
  <si>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</si>
  <si>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</si>
  <si>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</si>
  <si>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</si>
  <si>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</si>
  <si>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</si>
  <si>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</si>
  <si>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</si>
  <si>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</si>
  <si>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</si>
  <si>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</si>
  <si>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</si>
  <si>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SO-41 - Budova vodního hospodářství (stavebně konstrukční řešení)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</si>
  <si>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</si>
  <si>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</si>
  <si>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</si>
  <si>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</si>
  <si>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</si>
  <si>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</si>
  <si>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</si>
  <si>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</si>
  <si>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</si>
  <si>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</si>
  <si>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</si>
  <si>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</si>
  <si>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</si>
  <si>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</si>
  <si>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</si>
  <si>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</si>
  <si>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</si>
  <si>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</si>
  <si>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</si>
  <si>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</si>
  <si>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</si>
  <si>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</si>
  <si>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</si>
  <si>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</si>
  <si>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</si>
  <si>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</si>
  <si>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</si>
  <si>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</si>
  <si>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</si>
  <si>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</si>
  <si>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</si>
  <si>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</si>
  <si>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</si>
  <si>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</si>
  <si>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</si>
  <si>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</si>
  <si>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</si>
  <si>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</si>
  <si>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</si>
  <si>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</si>
  <si>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</si>
  <si>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</si>
  <si>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</si>
  <si>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132212101</t>
  </si>
  <si>
    <t>Hloubení rýh š do 600 mm ručním nebo pneum nářadím v soudržných horninách tř. 3</t>
  </si>
  <si>
    <t>m3</t>
  </si>
  <si>
    <t>4</t>
  </si>
  <si>
    <t>1316736120</t>
  </si>
  <si>
    <t>kanalizační přípojka</t>
  </si>
  <si>
    <t>VV</t>
  </si>
  <si>
    <t>0,60*0,85*2,0</t>
  </si>
  <si>
    <t>174101101</t>
  </si>
  <si>
    <t>Zásyp jam, šachet rýh nebo kolem objektů sypaninou se zhutněním</t>
  </si>
  <si>
    <t>1411471953</t>
  </si>
  <si>
    <t>(0,60*0,80-3,14*0,10*0,10)*2,0</t>
  </si>
  <si>
    <t>3</t>
  </si>
  <si>
    <t>278361821</t>
  </si>
  <si>
    <t>Výztuž základů pod stroje z betonářské oceli 10 505 složitosti I</t>
  </si>
  <si>
    <t>t</t>
  </si>
  <si>
    <t>-181223345</t>
  </si>
  <si>
    <t>7,234*80,0*0,00105</t>
  </si>
  <si>
    <t>278382551</t>
  </si>
  <si>
    <t>Základ pod stroje z ŽB do 5 m3 tř. C 25/30 složitosti I</t>
  </si>
  <si>
    <t>-124612310</t>
  </si>
  <si>
    <t>"ZB1" 2,90*1,50*0,45*3</t>
  </si>
  <si>
    <t>"ZB2" 1,15*2,25*0,15</t>
  </si>
  <si>
    <t>"ZB3" 0,90*1,75*0,30</t>
  </si>
  <si>
    <t>"ZB4" 1,0*2,0*0,25</t>
  </si>
  <si>
    <t>Součet</t>
  </si>
  <si>
    <t>5</t>
  </si>
  <si>
    <t>310321111</t>
  </si>
  <si>
    <t>Zabetonování otvorů do pl 1 m2 ve zdivu nadzákladovém včetně bednění a výztuže</t>
  </si>
  <si>
    <t>-647092661</t>
  </si>
  <si>
    <t>úprava otvoru po montáži potrubí kanalizace</t>
  </si>
  <si>
    <t>(3,14*0,125*0,125-3,14*0,10*0,10)*0,40*2</t>
  </si>
  <si>
    <t>(3,14*0,125*0,125-3,14*0,10*0,10)*0,50</t>
  </si>
  <si>
    <t>6</t>
  </si>
  <si>
    <t>311101219R</t>
  </si>
  <si>
    <t>Vytvoření prostupů ve zdech nosných osazením těsnící vložky</t>
  </si>
  <si>
    <t>m</t>
  </si>
  <si>
    <t>-1995178946</t>
  </si>
  <si>
    <t>prostup vystěrkovat živičnou hydroizolací
podrobnosti viz tabulka Ostatní výrobky</t>
  </si>
  <si>
    <t>P</t>
  </si>
  <si>
    <t>"doplňková voda do jímky" 0,50</t>
  </si>
  <si>
    <t>"vratka z boční filtrace F853" 0,50</t>
  </si>
  <si>
    <t>"sání čerpadla P856" 0,50</t>
  </si>
  <si>
    <t>"sání čerpadla P852" 0,40</t>
  </si>
  <si>
    <t>"sání čerpadla P853" 0,40</t>
  </si>
  <si>
    <t>7</t>
  </si>
  <si>
    <t>M</t>
  </si>
  <si>
    <t>28655 O41</t>
  </si>
  <si>
    <t>těsnění pro potrubí DN125</t>
  </si>
  <si>
    <t>kus</t>
  </si>
  <si>
    <t>8</t>
  </si>
  <si>
    <t>1139884833</t>
  </si>
  <si>
    <t>podrobnosti viz tabulka Ostatní výrobky</t>
  </si>
  <si>
    <t>"doplňková voda do jímky" 1</t>
  </si>
  <si>
    <t>28655 O42</t>
  </si>
  <si>
    <t>těsnění pro potrubí DN150</t>
  </si>
  <si>
    <t>-63201975</t>
  </si>
  <si>
    <t>"vratka z boční filtrace F853" 1</t>
  </si>
  <si>
    <t>9</t>
  </si>
  <si>
    <t>28655 O44</t>
  </si>
  <si>
    <t>těsnění pro potrubí DN250</t>
  </si>
  <si>
    <t>-982298348</t>
  </si>
  <si>
    <t>"sání čerpadla P856" 1</t>
  </si>
  <si>
    <t>"sání čerpadla P852" 1</t>
  </si>
  <si>
    <t>10</t>
  </si>
  <si>
    <t>28655 O45</t>
  </si>
  <si>
    <t>těsnění pro potrubí DN300</t>
  </si>
  <si>
    <t>796874739</t>
  </si>
  <si>
    <t>"sání čerpadla P853" 1</t>
  </si>
  <si>
    <t>11</t>
  </si>
  <si>
    <t>451572111</t>
  </si>
  <si>
    <t>Lože pod potrubí otevřený výkop z kameniva drobného těženého</t>
  </si>
  <si>
    <t>-122557567</t>
  </si>
  <si>
    <t>2,0*0,60*0,05</t>
  </si>
  <si>
    <t>12</t>
  </si>
  <si>
    <t>831352193R</t>
  </si>
  <si>
    <t>Příplatek k montáži kanalizačního potrubí za napojení do stávající šachty</t>
  </si>
  <si>
    <t>1539855852</t>
  </si>
  <si>
    <t>13</t>
  </si>
  <si>
    <t>871355221</t>
  </si>
  <si>
    <t>Kanalizační potrubí z tvrdého PVC jednovrstvé tuhost třídy SN8 DN 200</t>
  </si>
  <si>
    <t>-2093663951</t>
  </si>
  <si>
    <t>14</t>
  </si>
  <si>
    <t>953943126R</t>
  </si>
  <si>
    <t>Osazování výrobků přes 120 kg/kus do betonu bez jejich dodání</t>
  </si>
  <si>
    <t>1655066600</t>
  </si>
  <si>
    <t>"ocelový rám čerpadla ZB1" 3</t>
  </si>
  <si>
    <t>553 001</t>
  </si>
  <si>
    <t>rám ocelový pro osazení čerpadla</t>
  </si>
  <si>
    <t>-80564621</t>
  </si>
  <si>
    <t>16</t>
  </si>
  <si>
    <t>961044111</t>
  </si>
  <si>
    <t>Bourání základů z betonu prostého</t>
  </si>
  <si>
    <t>-379289319</t>
  </si>
  <si>
    <t>základové bloky na stropní desce</t>
  </si>
  <si>
    <t>0,30*0,30*0,30*6</t>
  </si>
  <si>
    <t>0,20*0,20*0,20*4</t>
  </si>
  <si>
    <t>0,40*0,40*0,15*3</t>
  </si>
  <si>
    <t>17</t>
  </si>
  <si>
    <t>961055111</t>
  </si>
  <si>
    <t>Bourání základů ze ŽB</t>
  </si>
  <si>
    <t>-177215109</t>
  </si>
  <si>
    <t>2,90*1,50*0,75*3</t>
  </si>
  <si>
    <t>0,90*1,75*0,61*2+0,50*1,35*0,61*2</t>
  </si>
  <si>
    <t>18</t>
  </si>
  <si>
    <t>967052021</t>
  </si>
  <si>
    <t>Zdrsnění ploch betonové konstrukce</t>
  </si>
  <si>
    <t>m2</t>
  </si>
  <si>
    <t>-1990232966</t>
  </si>
  <si>
    <t>napojení zákl. bloků na stávající konstrukcí</t>
  </si>
  <si>
    <t>"ZB1" 2,90*1,50*3</t>
  </si>
  <si>
    <t>"ZB2" 1,15*2,25</t>
  </si>
  <si>
    <t>"ZB3" 0,90*1,75</t>
  </si>
  <si>
    <t>"ZB4" 1,0*2,0</t>
  </si>
  <si>
    <t>19</t>
  </si>
  <si>
    <t>971033461</t>
  </si>
  <si>
    <t>Vybourání otvorů ve zdivu cihelném pl do 0,25 m2 na MVC nebo MV tl do 600 mm</t>
  </si>
  <si>
    <t>-521881030</t>
  </si>
  <si>
    <t>20</t>
  </si>
  <si>
    <t>977151124</t>
  </si>
  <si>
    <t>Jádrové vrty diamantovými korunkami do D 180 mm do stavebních materiálů</t>
  </si>
  <si>
    <t>1692303746</t>
  </si>
  <si>
    <t>977151125</t>
  </si>
  <si>
    <t>Jádrové vrty diamantovými korunkami do D 200 mm do stavebních materiálů</t>
  </si>
  <si>
    <t>1292205311</t>
  </si>
  <si>
    <t>22</t>
  </si>
  <si>
    <t>977151127</t>
  </si>
  <si>
    <t>Jádrové vrty diamantovými korunkami do D 250 mm do stavebních materiálů</t>
  </si>
  <si>
    <t>534835323</t>
  </si>
  <si>
    <t>"prostup pro potrubí kanalizace" 0,40*2+0,50</t>
  </si>
  <si>
    <t>23</t>
  </si>
  <si>
    <t>977151128</t>
  </si>
  <si>
    <t>Jádrové vrty diamantovými korunkami do D 300 mm do stavebních materiálů</t>
  </si>
  <si>
    <t>-773044565</t>
  </si>
  <si>
    <t>24</t>
  </si>
  <si>
    <t>977151129</t>
  </si>
  <si>
    <t>Jádrové vrty diamantovými korunkami do D 350 mm do stavebních materiálů</t>
  </si>
  <si>
    <t>-419776863</t>
  </si>
  <si>
    <t>25</t>
  </si>
  <si>
    <t>985311312</t>
  </si>
  <si>
    <t>Reprofilace rubu kleneb a podlah cementovými sanačními maltami tl 20 mm</t>
  </si>
  <si>
    <t>-1671148976</t>
  </si>
  <si>
    <t>0,90*1,75+0,50*1,35</t>
  </si>
  <si>
    <t>0,30*0,30*6+0,20*0,20*4+0,40*0,40*3</t>
  </si>
  <si>
    <t>26</t>
  </si>
  <si>
    <t>985311912</t>
  </si>
  <si>
    <t>Příplatek při reprofilaci sanačními maltami za plochu do 10 m2 jednotlivě</t>
  </si>
  <si>
    <t>-1318831212</t>
  </si>
  <si>
    <t>27</t>
  </si>
  <si>
    <t>985323112</t>
  </si>
  <si>
    <t>Spojovací můstek reprofilovaného betonu na cementové bázi tl 2 mm</t>
  </si>
  <si>
    <t>1279414117</t>
  </si>
  <si>
    <t>(0,90*1,75+0,50*1,35)*2</t>
  </si>
  <si>
    <t>28</t>
  </si>
  <si>
    <t>985331215</t>
  </si>
  <si>
    <t>Dodatečné vlepování betonářské výztuže D 16 mm do chemické malty včetně vyvrtání otvoru</t>
  </si>
  <si>
    <t>1338563793</t>
  </si>
  <si>
    <t>"ZB1" 0,20*60*3</t>
  </si>
  <si>
    <t>"ZB2, ZB3, ZB4" 0,20*30*3</t>
  </si>
  <si>
    <t>29</t>
  </si>
  <si>
    <t>13021015</t>
  </si>
  <si>
    <t>tyč ocelová žebírková jakost BSt 500S výztuž do betonu D 16mm</t>
  </si>
  <si>
    <t>924627123</t>
  </si>
  <si>
    <t>0,40*270*1,58*0,00105</t>
  </si>
  <si>
    <t>30</t>
  </si>
  <si>
    <t>997013151</t>
  </si>
  <si>
    <t>Vnitrostaveništní doprava suti a vybouraných hmot pro budovy v do 6 m s omezením mechanizace</t>
  </si>
  <si>
    <t>570201032</t>
  </si>
  <si>
    <t>31</t>
  </si>
  <si>
    <t>997013501</t>
  </si>
  <si>
    <t>Odvoz suti a vybouraných hmot na skládku nebo meziskládku do 1 km se složením</t>
  </si>
  <si>
    <t>-1573507277</t>
  </si>
  <si>
    <t>32</t>
  </si>
  <si>
    <t>997013509</t>
  </si>
  <si>
    <t>Příplatek k odvozu suti a vybouraných hmot na skládku ZKD 1 km přes 1 km</t>
  </si>
  <si>
    <t>321611978</t>
  </si>
  <si>
    <t>33</t>
  </si>
  <si>
    <t>997013801</t>
  </si>
  <si>
    <t>Poplatek za uložení na skládce (skládkovné) stavebního odpadu betonového kód odpadu 170 101</t>
  </si>
  <si>
    <t>-1528006938</t>
  </si>
  <si>
    <t>34</t>
  </si>
  <si>
    <t>997013802</t>
  </si>
  <si>
    <t>Poplatek za uložení na skládce (skládkovné) stavebního odpadu železobetonového kód odpadu 170 101</t>
  </si>
  <si>
    <t>259991395</t>
  </si>
  <si>
    <t>35</t>
  </si>
  <si>
    <t>997013803</t>
  </si>
  <si>
    <t>Poplatek za uložení na skládce (skládkovné) stavebního odpadu cihelného kód odpadu 170 102</t>
  </si>
  <si>
    <t>-1443173397</t>
  </si>
  <si>
    <t>36</t>
  </si>
  <si>
    <t>998017001</t>
  </si>
  <si>
    <t>Přesun hmot s omezením mechanizace pro budovy v do 6 m</t>
  </si>
  <si>
    <t>-1113615309</t>
  </si>
  <si>
    <t>37</t>
  </si>
  <si>
    <t>030001000</t>
  </si>
  <si>
    <t>kpl</t>
  </si>
  <si>
    <t>1024</t>
  </si>
  <si>
    <t>-1738020985</t>
  </si>
  <si>
    <t>VP - Vícepráce</t>
  </si>
  <si>
    <t>PN</t>
  </si>
  <si>
    <t>SO-90 - Chladící věže (stavebně konstrukční řešení)</t>
  </si>
  <si>
    <t>Kotvení ocelových konstrukcí a technologie není předmětem tohoto rozpočtu.</t>
  </si>
  <si>
    <t xml:space="preserve">    6 - Úpravy povrchů, podlahy a osazování výplní</t>
  </si>
  <si>
    <t xml:space="preserve">    VRN1 - Průzkumné, geodetické a projektové práce</t>
  </si>
  <si>
    <t xml:space="preserve">    VRN4 - Inženýrská činnost</t>
  </si>
  <si>
    <t>131201102</t>
  </si>
  <si>
    <t>Hloubení jam nezapažených v hornině tř. 3 objemu do 1000 m3</t>
  </si>
  <si>
    <t>1658452562</t>
  </si>
  <si>
    <t>11,80*31,20*0,80</t>
  </si>
  <si>
    <t>133202011</t>
  </si>
  <si>
    <t>Hloubení šachet ručním nebo pneum nářadím v soudržných horninách tř. 3, plocha výkopu do 4 m2</t>
  </si>
  <si>
    <t>-303851307</t>
  </si>
  <si>
    <t>pro základové patky</t>
  </si>
  <si>
    <t>"ZP1" 1,40*2,10*1,20</t>
  </si>
  <si>
    <t>"ZP1´" 1,40*1,35*1,20*2</t>
  </si>
  <si>
    <t>"ZP1´´" 1,40*1,25*1,20</t>
  </si>
  <si>
    <t>"ZP2" 1,50*0,60*1,20*3</t>
  </si>
  <si>
    <t>162201102</t>
  </si>
  <si>
    <t>Vodorovné přemístění do 50 m výkopku/sypaniny z horniny tř. 1 až 4</t>
  </si>
  <si>
    <t>1034527529</t>
  </si>
  <si>
    <t>"na meziskládku" 17,44</t>
  </si>
  <si>
    <t>"zpět na zásyp" 17,44</t>
  </si>
  <si>
    <t>162701105</t>
  </si>
  <si>
    <t>Vodorovné přemístění do 10000 m výkopku/sypaniny z horniny tř. 1 až 4</t>
  </si>
  <si>
    <t>-1560929710</t>
  </si>
  <si>
    <t>zemina z vrtů pro piloty</t>
  </si>
  <si>
    <t>3,14*0,31*0,31*149,40</t>
  </si>
  <si>
    <t>přebytečný výkopek</t>
  </si>
  <si>
    <t>294,528+13,404-17,44</t>
  </si>
  <si>
    <t>167101101</t>
  </si>
  <si>
    <t>Nakládání výkopku z hornin tř. 1 až 4 do 100 m3</t>
  </si>
  <si>
    <t>-1689980242</t>
  </si>
  <si>
    <t>na meziskládce</t>
  </si>
  <si>
    <t>"zemina na zásyp" 17,44</t>
  </si>
  <si>
    <t>171201201</t>
  </si>
  <si>
    <t>Uložení sypaniny na skládky</t>
  </si>
  <si>
    <t>38805245</t>
  </si>
  <si>
    <t>171201211</t>
  </si>
  <si>
    <t>Poplatek za uložení stavebního odpadu - zeminy a kameniva na skládce</t>
  </si>
  <si>
    <t>1099569744</t>
  </si>
  <si>
    <t>335,574*1,80</t>
  </si>
  <si>
    <t>559346801</t>
  </si>
  <si>
    <t>"výkop" 294,528</t>
  </si>
  <si>
    <t>odpočty</t>
  </si>
  <si>
    <t>"štěrkodrť" -147,264</t>
  </si>
  <si>
    <t>"podkladní beton" -34,272</t>
  </si>
  <si>
    <t>"deska" -11,0*30,40*0,30</t>
  </si>
  <si>
    <t>Mezisoučet</t>
  </si>
  <si>
    <t>kolem patek</t>
  </si>
  <si>
    <t>"ZP1" 1,40*2,10*0,80-(0,80*1,50*0,40+0,60*0,60*0,40)</t>
  </si>
  <si>
    <t>"ZP1´" (1,40*1,35*0,80-(0,80*1,05*0,40+0,60*0,60*0,40))*2</t>
  </si>
  <si>
    <t>"ZP1´´" 1,40*1,25*0,80-(0,80*0,95*0,40+0,60*0,50*0,40)</t>
  </si>
  <si>
    <t>181951102</t>
  </si>
  <si>
    <t>Úprava pláně v hornině tř. 1 až 4 se zhutněním</t>
  </si>
  <si>
    <t>-465505350</t>
  </si>
  <si>
    <t>úprava podloží základové desky</t>
  </si>
  <si>
    <t>11,80*31,20</t>
  </si>
  <si>
    <t>úprava okolního terénu po provedení stavby</t>
  </si>
  <si>
    <t>500,0-11,0*30,40</t>
  </si>
  <si>
    <t>213141111</t>
  </si>
  <si>
    <t>Zřízení vrstvy z geotextilie v rovině nebo ve sklonu do 1:5 š do 3 m</t>
  </si>
  <si>
    <t>522686091</t>
  </si>
  <si>
    <t>pod základovou desku</t>
  </si>
  <si>
    <t>pod základové patky</t>
  </si>
  <si>
    <t>"ZP1" 1,40*2,10</t>
  </si>
  <si>
    <t>"ZP1´" 1,40*1,35*2</t>
  </si>
  <si>
    <t>"ZP1´´" 1,40*1,25</t>
  </si>
  <si>
    <t>"ZP2" 1,50*0,60*3</t>
  </si>
  <si>
    <t>69311118</t>
  </si>
  <si>
    <t>textilie netkaná vpichovaná š 200 cm 600 g/m2</t>
  </si>
  <si>
    <t>-608689309</t>
  </si>
  <si>
    <t>226212212</t>
  </si>
  <si>
    <t>Vrty velkoprofilové svislé zapažené D do 650 mm hl do 10 m hor. II</t>
  </si>
  <si>
    <t>333919344</t>
  </si>
  <si>
    <t>"průměr 620 mm" 8,30*18</t>
  </si>
  <si>
    <t>231212112</t>
  </si>
  <si>
    <t>Zřízení pilot svislých zapažených D do 650 mm hl do 10 m s vytažením pažnic z betonu železového</t>
  </si>
  <si>
    <t>956849642</t>
  </si>
  <si>
    <t>"průměr 620 mm" 8,0*18</t>
  </si>
  <si>
    <t>589333325</t>
  </si>
  <si>
    <t>beton C 30/37 XC2 XA3 kamenivo frakce 0/16</t>
  </si>
  <si>
    <t>-839623588</t>
  </si>
  <si>
    <t>3,14*0,31*0,31*144,0*1,1</t>
  </si>
  <si>
    <t>231611114</t>
  </si>
  <si>
    <t>Výztuž pilot betonovaných do země ocel z betonářské oceli 10 505</t>
  </si>
  <si>
    <t>-1029037029</t>
  </si>
  <si>
    <t>3,14*0,31*0,31*144,0*60,0*0,00105</t>
  </si>
  <si>
    <t>271532211</t>
  </si>
  <si>
    <t>Podsyp pod základové konstrukce se zhutněním z hrubého kameniva frakce 0 až 63 mm</t>
  </si>
  <si>
    <t>845030964</t>
  </si>
  <si>
    <t>11,80*31,20*0,40</t>
  </si>
  <si>
    <t>"ZP1" 1,40*2,10*0,40</t>
  </si>
  <si>
    <t>"ZP1´" 1,40*1,35*0,40*2</t>
  </si>
  <si>
    <t>"ZP1´´" 1,40*1,25*0,40</t>
  </si>
  <si>
    <t>"ZP2" 1,50*0,60*0,40*3</t>
  </si>
  <si>
    <t>273322611</t>
  </si>
  <si>
    <t>Základové desky ze ŽB se zvýšenými nároky na prostředí tř. C 30/37</t>
  </si>
  <si>
    <t>732687357</t>
  </si>
  <si>
    <t>beton C30/37 XC4 XF3 XA1</t>
  </si>
  <si>
    <t>11,0*30,40*0,30</t>
  </si>
  <si>
    <t>273351121</t>
  </si>
  <si>
    <t>Zřízení bednění základových desek</t>
  </si>
  <si>
    <t>1561097007</t>
  </si>
  <si>
    <t>(11,0+30,40)*2*0,30</t>
  </si>
  <si>
    <t>273351122</t>
  </si>
  <si>
    <t>Odstranění bednění základových desek</t>
  </si>
  <si>
    <t>-1600466056</t>
  </si>
  <si>
    <t>273361821</t>
  </si>
  <si>
    <t>Výztuž základových desek betonářskou ocelí 10 505 (R)</t>
  </si>
  <si>
    <t>1819595299</t>
  </si>
  <si>
    <t>100,32*130,0*0,00105</t>
  </si>
  <si>
    <t>275313911</t>
  </si>
  <si>
    <t>Základové patky z betonu tř. C 30/37</t>
  </si>
  <si>
    <t>-478865808</t>
  </si>
  <si>
    <t>"ZP2" 0,60*1,50*1,0*3*1,035</t>
  </si>
  <si>
    <t>275322611</t>
  </si>
  <si>
    <t>Základové patky ze ŽB se zvýšenými nároky na prostředí tř. C 30/37</t>
  </si>
  <si>
    <t>-647781965</t>
  </si>
  <si>
    <t>"ZP1" 0,80*1,50*0,40+0,60*0,60*0,60</t>
  </si>
  <si>
    <t>"ZP1´" (0,80*1,05*0,40+0,60*0,60*0,60)*2</t>
  </si>
  <si>
    <t>"ZP1´´" 0,80*0,95*0,40+0,60*0,60*0,60</t>
  </si>
  <si>
    <t>275351121</t>
  </si>
  <si>
    <t>Zřízení bednění základových patek</t>
  </si>
  <si>
    <t>1158716988</t>
  </si>
  <si>
    <t>"ZP1" (0,80+1,50)*2*0,40+0,60*4*0,60</t>
  </si>
  <si>
    <t>"ZP1´" ((0,80+1,05*2)*0,40+0,60*3*0,60)*2</t>
  </si>
  <si>
    <t>"ZP1´´" (0,80+0,95*2)*0,40+(0,60+0,50*2)*0,60</t>
  </si>
  <si>
    <t>"ZP2" (1,50*2+0,60)*0,20*3</t>
  </si>
  <si>
    <t>275351122</t>
  </si>
  <si>
    <t>Odstranění bednění základových patek</t>
  </si>
  <si>
    <t>24292968</t>
  </si>
  <si>
    <t>275361821</t>
  </si>
  <si>
    <t>Výztuž základových patek betonářskou ocelí 10 505 (R)</t>
  </si>
  <si>
    <t>-1357184739</t>
  </si>
  <si>
    <t>2,32*80,0*0,00105</t>
  </si>
  <si>
    <t>279322512</t>
  </si>
  <si>
    <t>Základová zeď ze ŽB odolného proti agresivnímu prostředí tř. C 30/37 bez výztuže</t>
  </si>
  <si>
    <t>2086460784</t>
  </si>
  <si>
    <t>6,70*0,70*1,30*9</t>
  </si>
  <si>
    <t>279351121</t>
  </si>
  <si>
    <t>Zřízení oboustranného bednění základových zdí</t>
  </si>
  <si>
    <t>-1184322171</t>
  </si>
  <si>
    <t>(6,70+0,70)*2*1,30*9</t>
  </si>
  <si>
    <t>279351122</t>
  </si>
  <si>
    <t>Odstranění oboustranného bednění základových zdí</t>
  </si>
  <si>
    <t>1198916295</t>
  </si>
  <si>
    <t>279361821</t>
  </si>
  <si>
    <t>Výztuž základových zdí nosných betonářskou ocelí 10 505</t>
  </si>
  <si>
    <t>363341572</t>
  </si>
  <si>
    <t>54,873*130,0*0,00105</t>
  </si>
  <si>
    <t>631311123</t>
  </si>
  <si>
    <t>Mazanina tl do 120 mm z betonu prostého bez zvýšených nároků na prostředí tř. C 12/15</t>
  </si>
  <si>
    <t>-255002780</t>
  </si>
  <si>
    <t>podkladní beton</t>
  </si>
  <si>
    <t>11,20*30,60*0,10</t>
  </si>
  <si>
    <t>631351101</t>
  </si>
  <si>
    <t>Zřízení bednění rýh a hran v podlahách</t>
  </si>
  <si>
    <t>1929965050</t>
  </si>
  <si>
    <t>(11,20+30,60)*2*0,10</t>
  </si>
  <si>
    <t>631351102</t>
  </si>
  <si>
    <t>Odstranění bednění rýh a hran v podlahách</t>
  </si>
  <si>
    <t>-1667293420</t>
  </si>
  <si>
    <t>632451494</t>
  </si>
  <si>
    <t>Příplatek k cenám potěru za strojní přehlazení povrchu</t>
  </si>
  <si>
    <t>-2079919279</t>
  </si>
  <si>
    <t>11,0*30,40</t>
  </si>
  <si>
    <t>-6,70*0,70*9</t>
  </si>
  <si>
    <t>633141111</t>
  </si>
  <si>
    <t>Povrchová úprava průmyslových podlah vsypovou směsí tl 2 mm s přísadou cementu</t>
  </si>
  <si>
    <t>475556349</t>
  </si>
  <si>
    <t>953241512</t>
  </si>
  <si>
    <t>Osazení smykových dilatačních trnů pro vysoká zatížení únosnost 50,1 kN nerezových</t>
  </si>
  <si>
    <t>-1130387777</t>
  </si>
  <si>
    <t>9*2</t>
  </si>
  <si>
    <t>54879321</t>
  </si>
  <si>
    <t>trn pro přenos smykové síly u dilatačních spár s možností příčného i podélného pohybu pro zatížení 50,1 kN</t>
  </si>
  <si>
    <t>35805856</t>
  </si>
  <si>
    <t>např. SCHÖCK SLD Q 60</t>
  </si>
  <si>
    <t>953312122</t>
  </si>
  <si>
    <t>Vložky do svislých dilatačních spár z extrudovaných polystyrénových desek tl 20 mm</t>
  </si>
  <si>
    <t>1061078241</t>
  </si>
  <si>
    <t>11,0*2*0,40</t>
  </si>
  <si>
    <t>38</t>
  </si>
  <si>
    <t>967042712</t>
  </si>
  <si>
    <t>Odsekání zdiva z kamene nebo betonu plošné tl do 100 mm</t>
  </si>
  <si>
    <t>1410070491</t>
  </si>
  <si>
    <t>zapuštění základové patky do stávající konstrukce</t>
  </si>
  <si>
    <t>"ZP1´´" 0,60*0,60</t>
  </si>
  <si>
    <t>39</t>
  </si>
  <si>
    <t>1348862850</t>
  </si>
  <si>
    <t>napojení patek na stávající konstrukcí</t>
  </si>
  <si>
    <t>"ZP1´" (0,80*0,40+0,60*0,60)*2</t>
  </si>
  <si>
    <t>"ZP1´´" 0,80*0,40</t>
  </si>
  <si>
    <t>40</t>
  </si>
  <si>
    <t>-411342097</t>
  </si>
  <si>
    <t>0,20*20*3</t>
  </si>
  <si>
    <t>41</t>
  </si>
  <si>
    <t>-850693728</t>
  </si>
  <si>
    <t>0,40*20*3*1,58*0,00105</t>
  </si>
  <si>
    <t>42</t>
  </si>
  <si>
    <t>1728568692</t>
  </si>
  <si>
    <t>43</t>
  </si>
  <si>
    <t>-1106639471</t>
  </si>
  <si>
    <t>44</t>
  </si>
  <si>
    <t>-1469737828</t>
  </si>
  <si>
    <t>45</t>
  </si>
  <si>
    <t>998133221</t>
  </si>
  <si>
    <t>Přesun hmot pro chladící věže s komíny s nosnou kcí betonovou v do 50 m</t>
  </si>
  <si>
    <t>-1799376476</t>
  </si>
  <si>
    <t>46</t>
  </si>
  <si>
    <t>012103000</t>
  </si>
  <si>
    <t>Geodetické práce před výstavbou - výškopis, polohopis</t>
  </si>
  <si>
    <t>1644895544</t>
  </si>
  <si>
    <t>47</t>
  </si>
  <si>
    <t>012203000</t>
  </si>
  <si>
    <t>Geodetické práce při provádění stavby - vytyčovací plán</t>
  </si>
  <si>
    <t>-1721605305</t>
  </si>
  <si>
    <t>48</t>
  </si>
  <si>
    <t>013244000</t>
  </si>
  <si>
    <t>Dokumentace pro provádění stavby včetně dílenské dokumentace (statika + stavební část)</t>
  </si>
  <si>
    <t>-1352170391</t>
  </si>
  <si>
    <t>49</t>
  </si>
  <si>
    <t>013254000</t>
  </si>
  <si>
    <t>Dokumentace skutečného provedení stavby</t>
  </si>
  <si>
    <t>-1251064625</t>
  </si>
  <si>
    <t>50</t>
  </si>
  <si>
    <t>1093077833</t>
  </si>
  <si>
    <t>51</t>
  </si>
  <si>
    <t>041103000</t>
  </si>
  <si>
    <t>Autorský dozor projektanta (20 hod)</t>
  </si>
  <si>
    <t>-1413557243</t>
  </si>
  <si>
    <t>52</t>
  </si>
  <si>
    <t>041903000</t>
  </si>
  <si>
    <t>Dozor jiné osoby - převzetí základové spáry geotechnikem</t>
  </si>
  <si>
    <t>-796285016</t>
  </si>
  <si>
    <t>53</t>
  </si>
  <si>
    <t>045303000</t>
  </si>
  <si>
    <t>Koordinační činnost s profesí elektro</t>
  </si>
  <si>
    <t>1699299584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</si>
</sst>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7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R2" s="262" t="s">
        <v>8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19" t="s">
        <v>12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7"/>
      <c r="AS4" s="21" t="s">
        <v>13</v>
      </c>
      <c r="BE4" s="28" t="s">
        <v>14</v>
      </c>
      <c r="BS4" s="22" t="s">
        <v>15</v>
      </c>
    </row>
    <row r="5" spans="1:73" ht="14.45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223" t="s">
        <v>17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9"/>
      <c r="AQ5" s="27"/>
      <c r="BE5" s="221" t="s">
        <v>18</v>
      </c>
      <c r="BS5" s="22" t="s">
        <v>9</v>
      </c>
    </row>
    <row r="6" spans="1:73" ht="36.950000000000003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225" t="s">
        <v>20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9"/>
      <c r="AQ6" s="27"/>
      <c r="BE6" s="222"/>
      <c r="BS6" s="22" t="s">
        <v>9</v>
      </c>
    </row>
    <row r="7" spans="1:73" ht="14.45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22</v>
      </c>
      <c r="AO7" s="29"/>
      <c r="AP7" s="29"/>
      <c r="AQ7" s="27"/>
      <c r="BE7" s="222"/>
      <c r="BS7" s="22" t="s">
        <v>9</v>
      </c>
    </row>
    <row r="8" spans="1:73" ht="14.45" customHeight="1">
      <c r="B8" s="26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7"/>
      <c r="BE8" s="222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22"/>
      <c r="BS9" s="22" t="s">
        <v>9</v>
      </c>
    </row>
    <row r="10" spans="1:73" ht="14.45" customHeight="1">
      <c r="B10" s="26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22</v>
      </c>
      <c r="AO10" s="29"/>
      <c r="AP10" s="29"/>
      <c r="AQ10" s="27"/>
      <c r="BE10" s="222"/>
      <c r="BS10" s="22" t="s">
        <v>9</v>
      </c>
    </row>
    <row r="11" spans="1:73" ht="18.399999999999999" customHeight="1">
      <c r="B11" s="26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31</v>
      </c>
      <c r="AL11" s="29"/>
      <c r="AM11" s="29"/>
      <c r="AN11" s="31" t="s">
        <v>22</v>
      </c>
      <c r="AO11" s="29"/>
      <c r="AP11" s="29"/>
      <c r="AQ11" s="27"/>
      <c r="BE11" s="222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22"/>
      <c r="BS12" s="22" t="s">
        <v>9</v>
      </c>
    </row>
    <row r="13" spans="1:73" ht="14.45" customHeight="1">
      <c r="B13" s="26"/>
      <c r="C13" s="29"/>
      <c r="D13" s="33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33</v>
      </c>
      <c r="AO13" s="29"/>
      <c r="AP13" s="29"/>
      <c r="AQ13" s="27"/>
      <c r="BE13" s="222"/>
      <c r="BS13" s="22" t="s">
        <v>9</v>
      </c>
    </row>
    <row r="14" spans="1:73">
      <c r="B14" s="26"/>
      <c r="C14" s="29"/>
      <c r="D14" s="29"/>
      <c r="E14" s="226" t="s">
        <v>33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33" t="s">
        <v>31</v>
      </c>
      <c r="AL14" s="29"/>
      <c r="AM14" s="29"/>
      <c r="AN14" s="35" t="s">
        <v>33</v>
      </c>
      <c r="AO14" s="29"/>
      <c r="AP14" s="29"/>
      <c r="AQ14" s="27"/>
      <c r="BE14" s="222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22"/>
      <c r="BS15" s="22" t="s">
        <v>6</v>
      </c>
    </row>
    <row r="16" spans="1:73" ht="14.45" customHeight="1">
      <c r="B16" s="26"/>
      <c r="C16" s="29"/>
      <c r="D16" s="33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22</v>
      </c>
      <c r="AO16" s="29"/>
      <c r="AP16" s="29"/>
      <c r="AQ16" s="27"/>
      <c r="BE16" s="222"/>
      <c r="BS16" s="22" t="s">
        <v>6</v>
      </c>
    </row>
    <row r="17" spans="2:71" ht="18.399999999999999" customHeight="1">
      <c r="B17" s="26"/>
      <c r="C17" s="29"/>
      <c r="D17" s="29"/>
      <c r="E17" s="31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31</v>
      </c>
      <c r="AL17" s="29"/>
      <c r="AM17" s="29"/>
      <c r="AN17" s="31" t="s">
        <v>22</v>
      </c>
      <c r="AO17" s="29"/>
      <c r="AP17" s="29"/>
      <c r="AQ17" s="27"/>
      <c r="BE17" s="222"/>
      <c r="BS17" s="22" t="s">
        <v>36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22"/>
      <c r="BS18" s="22" t="s">
        <v>9</v>
      </c>
    </row>
    <row r="19" spans="2:71" ht="14.45" customHeight="1">
      <c r="B19" s="26"/>
      <c r="C19" s="29"/>
      <c r="D19" s="33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22</v>
      </c>
      <c r="AO19" s="29"/>
      <c r="AP19" s="29"/>
      <c r="AQ19" s="27"/>
      <c r="BE19" s="222"/>
      <c r="BS19" s="22" t="s">
        <v>9</v>
      </c>
    </row>
    <row r="20" spans="2:71" ht="18.399999999999999" customHeight="1">
      <c r="B20" s="26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31</v>
      </c>
      <c r="AL20" s="29"/>
      <c r="AM20" s="29"/>
      <c r="AN20" s="31" t="s">
        <v>22</v>
      </c>
      <c r="AO20" s="29"/>
      <c r="AP20" s="29"/>
      <c r="AQ20" s="27"/>
      <c r="BE20" s="222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22"/>
    </row>
    <row r="22" spans="2:71">
      <c r="B22" s="26"/>
      <c r="C22" s="29"/>
      <c r="D22" s="33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22"/>
    </row>
    <row r="23" spans="2:71" ht="16.5" customHeight="1">
      <c r="B23" s="26"/>
      <c r="C23" s="29"/>
      <c r="D23" s="29"/>
      <c r="E23" s="228" t="s">
        <v>22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9"/>
      <c r="AP23" s="29"/>
      <c r="AQ23" s="27"/>
      <c r="BE23" s="222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22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22"/>
    </row>
    <row r="26" spans="2:71" ht="14.45" customHeight="1">
      <c r="B26" s="26"/>
      <c r="C26" s="29"/>
      <c r="D26" s="37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9">
        <f>ROUND(AG87,2)</f>
        <v>0</v>
      </c>
      <c r="AL26" s="224"/>
      <c r="AM26" s="224"/>
      <c r="AN26" s="224"/>
      <c r="AO26" s="224"/>
      <c r="AP26" s="29"/>
      <c r="AQ26" s="27"/>
      <c r="BE26" s="222"/>
    </row>
    <row r="27" spans="2:71" ht="14.45" customHeight="1">
      <c r="B27" s="26"/>
      <c r="C27" s="29"/>
      <c r="D27" s="37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9">
        <f>ROUND(AG91,2)</f>
        <v>0</v>
      </c>
      <c r="AL27" s="229"/>
      <c r="AM27" s="229"/>
      <c r="AN27" s="229"/>
      <c r="AO27" s="229"/>
      <c r="AP27" s="29"/>
      <c r="AQ27" s="27"/>
      <c r="BE27" s="222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2"/>
    </row>
    <row r="29" spans="2:71" s="1" customFormat="1" ht="25.9" customHeight="1">
      <c r="B29" s="38"/>
      <c r="C29" s="39"/>
      <c r="D29" s="41" t="s">
        <v>41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30">
        <f>ROUND(AK26+AK27,2)</f>
        <v>0</v>
      </c>
      <c r="AL29" s="231"/>
      <c r="AM29" s="231"/>
      <c r="AN29" s="231"/>
      <c r="AO29" s="231"/>
      <c r="AP29" s="39"/>
      <c r="AQ29" s="40"/>
      <c r="BE29" s="222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2"/>
    </row>
    <row r="31" spans="2:71" s="2" customFormat="1" ht="14.45" customHeight="1">
      <c r="B31" s="43"/>
      <c r="C31" s="44"/>
      <c r="D31" s="45" t="s">
        <v>42</v>
      </c>
      <c r="E31" s="44"/>
      <c r="F31" s="45" t="s">
        <v>43</v>
      </c>
      <c r="G31" s="44"/>
      <c r="H31" s="44"/>
      <c r="I31" s="44"/>
      <c r="J31" s="44"/>
      <c r="K31" s="44"/>
      <c r="L31" s="232">
        <v>0.21</v>
      </c>
      <c r="M31" s="233"/>
      <c r="N31" s="233"/>
      <c r="O31" s="233"/>
      <c r="P31" s="44"/>
      <c r="Q31" s="44"/>
      <c r="R31" s="44"/>
      <c r="S31" s="44"/>
      <c r="T31" s="47" t="s">
        <v>44</v>
      </c>
      <c r="U31" s="44"/>
      <c r="V31" s="44"/>
      <c r="W31" s="234">
        <f>ROUND(AZ87+SUM(CD92:CD96),2)</f>
        <v>0</v>
      </c>
      <c r="X31" s="233"/>
      <c r="Y31" s="233"/>
      <c r="Z31" s="233"/>
      <c r="AA31" s="233"/>
      <c r="AB31" s="233"/>
      <c r="AC31" s="233"/>
      <c r="AD31" s="233"/>
      <c r="AE31" s="233"/>
      <c r="AF31" s="44"/>
      <c r="AG31" s="44"/>
      <c r="AH31" s="44"/>
      <c r="AI31" s="44"/>
      <c r="AJ31" s="44"/>
      <c r="AK31" s="234">
        <f>ROUND(AV87+SUM(BY92:BY96),2)</f>
        <v>0</v>
      </c>
      <c r="AL31" s="233"/>
      <c r="AM31" s="233"/>
      <c r="AN31" s="233"/>
      <c r="AO31" s="233"/>
      <c r="AP31" s="44"/>
      <c r="AQ31" s="48"/>
      <c r="BE31" s="222"/>
    </row>
    <row r="32" spans="2:71" s="2" customFormat="1" ht="14.45" customHeight="1">
      <c r="B32" s="43"/>
      <c r="C32" s="44"/>
      <c r="D32" s="44"/>
      <c r="E32" s="44"/>
      <c r="F32" s="45" t="s">
        <v>45</v>
      </c>
      <c r="G32" s="44"/>
      <c r="H32" s="44"/>
      <c r="I32" s="44"/>
      <c r="J32" s="44"/>
      <c r="K32" s="44"/>
      <c r="L32" s="232">
        <v>0.15</v>
      </c>
      <c r="M32" s="233"/>
      <c r="N32" s="233"/>
      <c r="O32" s="233"/>
      <c r="P32" s="44"/>
      <c r="Q32" s="44"/>
      <c r="R32" s="44"/>
      <c r="S32" s="44"/>
      <c r="T32" s="47" t="s">
        <v>44</v>
      </c>
      <c r="U32" s="44"/>
      <c r="V32" s="44"/>
      <c r="W32" s="234">
        <f>ROUND(BA87+SUM(CE92:CE96),2)</f>
        <v>0</v>
      </c>
      <c r="X32" s="233"/>
      <c r="Y32" s="233"/>
      <c r="Z32" s="233"/>
      <c r="AA32" s="233"/>
      <c r="AB32" s="233"/>
      <c r="AC32" s="233"/>
      <c r="AD32" s="233"/>
      <c r="AE32" s="233"/>
      <c r="AF32" s="44"/>
      <c r="AG32" s="44"/>
      <c r="AH32" s="44"/>
      <c r="AI32" s="44"/>
      <c r="AJ32" s="44"/>
      <c r="AK32" s="234">
        <f>ROUND(AW87+SUM(BZ92:BZ96),2)</f>
        <v>0</v>
      </c>
      <c r="AL32" s="233"/>
      <c r="AM32" s="233"/>
      <c r="AN32" s="233"/>
      <c r="AO32" s="233"/>
      <c r="AP32" s="44"/>
      <c r="AQ32" s="48"/>
      <c r="BE32" s="222"/>
    </row>
    <row r="33" spans="2:57" s="2" customFormat="1" ht="14.45" hidden="1" customHeight="1">
      <c r="B33" s="43"/>
      <c r="C33" s="44"/>
      <c r="D33" s="44"/>
      <c r="E33" s="44"/>
      <c r="F33" s="45" t="s">
        <v>46</v>
      </c>
      <c r="G33" s="44"/>
      <c r="H33" s="44"/>
      <c r="I33" s="44"/>
      <c r="J33" s="44"/>
      <c r="K33" s="44"/>
      <c r="L33" s="232">
        <v>0.21</v>
      </c>
      <c r="M33" s="233"/>
      <c r="N33" s="233"/>
      <c r="O33" s="233"/>
      <c r="P33" s="44"/>
      <c r="Q33" s="44"/>
      <c r="R33" s="44"/>
      <c r="S33" s="44"/>
      <c r="T33" s="47" t="s">
        <v>44</v>
      </c>
      <c r="U33" s="44"/>
      <c r="V33" s="44"/>
      <c r="W33" s="234">
        <f>ROUND(BB87+SUM(CF92:CF96),2)</f>
        <v>0</v>
      </c>
      <c r="X33" s="233"/>
      <c r="Y33" s="233"/>
      <c r="Z33" s="233"/>
      <c r="AA33" s="233"/>
      <c r="AB33" s="233"/>
      <c r="AC33" s="233"/>
      <c r="AD33" s="233"/>
      <c r="AE33" s="233"/>
      <c r="AF33" s="44"/>
      <c r="AG33" s="44"/>
      <c r="AH33" s="44"/>
      <c r="AI33" s="44"/>
      <c r="AJ33" s="44"/>
      <c r="AK33" s="234">
        <v>0</v>
      </c>
      <c r="AL33" s="233"/>
      <c r="AM33" s="233"/>
      <c r="AN33" s="233"/>
      <c r="AO33" s="233"/>
      <c r="AP33" s="44"/>
      <c r="AQ33" s="48"/>
      <c r="BE33" s="222"/>
    </row>
    <row r="34" spans="2:57" s="2" customFormat="1" ht="14.45" hidden="1" customHeight="1">
      <c r="B34" s="43"/>
      <c r="C34" s="44"/>
      <c r="D34" s="44"/>
      <c r="E34" s="44"/>
      <c r="F34" s="45" t="s">
        <v>47</v>
      </c>
      <c r="G34" s="44"/>
      <c r="H34" s="44"/>
      <c r="I34" s="44"/>
      <c r="J34" s="44"/>
      <c r="K34" s="44"/>
      <c r="L34" s="232">
        <v>0.15</v>
      </c>
      <c r="M34" s="233"/>
      <c r="N34" s="233"/>
      <c r="O34" s="233"/>
      <c r="P34" s="44"/>
      <c r="Q34" s="44"/>
      <c r="R34" s="44"/>
      <c r="S34" s="44"/>
      <c r="T34" s="47" t="s">
        <v>44</v>
      </c>
      <c r="U34" s="44"/>
      <c r="V34" s="44"/>
      <c r="W34" s="234">
        <f>ROUND(BC87+SUM(CG92:CG96),2)</f>
        <v>0</v>
      </c>
      <c r="X34" s="233"/>
      <c r="Y34" s="233"/>
      <c r="Z34" s="233"/>
      <c r="AA34" s="233"/>
      <c r="AB34" s="233"/>
      <c r="AC34" s="233"/>
      <c r="AD34" s="233"/>
      <c r="AE34" s="233"/>
      <c r="AF34" s="44"/>
      <c r="AG34" s="44"/>
      <c r="AH34" s="44"/>
      <c r="AI34" s="44"/>
      <c r="AJ34" s="44"/>
      <c r="AK34" s="234">
        <v>0</v>
      </c>
      <c r="AL34" s="233"/>
      <c r="AM34" s="233"/>
      <c r="AN34" s="233"/>
      <c r="AO34" s="233"/>
      <c r="AP34" s="44"/>
      <c r="AQ34" s="48"/>
      <c r="BE34" s="222"/>
    </row>
    <row r="35" spans="2:57" s="2" customFormat="1" ht="14.45" hidden="1" customHeight="1">
      <c r="B35" s="43"/>
      <c r="C35" s="44"/>
      <c r="D35" s="44"/>
      <c r="E35" s="44"/>
      <c r="F35" s="45" t="s">
        <v>48</v>
      </c>
      <c r="G35" s="44"/>
      <c r="H35" s="44"/>
      <c r="I35" s="44"/>
      <c r="J35" s="44"/>
      <c r="K35" s="44"/>
      <c r="L35" s="232">
        <v>0</v>
      </c>
      <c r="M35" s="233"/>
      <c r="N35" s="233"/>
      <c r="O35" s="233"/>
      <c r="P35" s="44"/>
      <c r="Q35" s="44"/>
      <c r="R35" s="44"/>
      <c r="S35" s="44"/>
      <c r="T35" s="47" t="s">
        <v>44</v>
      </c>
      <c r="U35" s="44"/>
      <c r="V35" s="44"/>
      <c r="W35" s="234">
        <f>ROUND(BD87+SUM(CH92:CH96),2)</f>
        <v>0</v>
      </c>
      <c r="X35" s="233"/>
      <c r="Y35" s="233"/>
      <c r="Z35" s="233"/>
      <c r="AA35" s="233"/>
      <c r="AB35" s="233"/>
      <c r="AC35" s="233"/>
      <c r="AD35" s="233"/>
      <c r="AE35" s="233"/>
      <c r="AF35" s="44"/>
      <c r="AG35" s="44"/>
      <c r="AH35" s="44"/>
      <c r="AI35" s="44"/>
      <c r="AJ35" s="44"/>
      <c r="AK35" s="234">
        <v>0</v>
      </c>
      <c r="AL35" s="233"/>
      <c r="AM35" s="233"/>
      <c r="AN35" s="233"/>
      <c r="AO35" s="233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49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50</v>
      </c>
      <c r="U37" s="51"/>
      <c r="V37" s="51"/>
      <c r="W37" s="51"/>
      <c r="X37" s="235" t="s">
        <v>51</v>
      </c>
      <c r="Y37" s="236"/>
      <c r="Z37" s="236"/>
      <c r="AA37" s="236"/>
      <c r="AB37" s="236"/>
      <c r="AC37" s="51"/>
      <c r="AD37" s="51"/>
      <c r="AE37" s="51"/>
      <c r="AF37" s="51"/>
      <c r="AG37" s="51"/>
      <c r="AH37" s="51"/>
      <c r="AI37" s="51"/>
      <c r="AJ37" s="51"/>
      <c r="AK37" s="237">
        <f>SUM(AK29:AK35)</f>
        <v>0</v>
      </c>
      <c r="AL37" s="236"/>
      <c r="AM37" s="236"/>
      <c r="AN37" s="236"/>
      <c r="AO37" s="238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3.5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>
      <c r="B49" s="38"/>
      <c r="C49" s="39"/>
      <c r="D49" s="53" t="s">
        <v>52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53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3.5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3.5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3.5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3.5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3.5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3.5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3.5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>
      <c r="B58" s="38"/>
      <c r="C58" s="39"/>
      <c r="D58" s="58" t="s">
        <v>54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55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54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55</v>
      </c>
      <c r="AN58" s="59"/>
      <c r="AO58" s="61"/>
      <c r="AP58" s="39"/>
      <c r="AQ58" s="40"/>
    </row>
    <row r="59" spans="2:43" ht="13.5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>
      <c r="B60" s="38"/>
      <c r="C60" s="39"/>
      <c r="D60" s="53" t="s">
        <v>56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57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3.5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3.5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3.5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3.5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3.5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3.5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3.5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>
      <c r="B69" s="38"/>
      <c r="C69" s="39"/>
      <c r="D69" s="58" t="s">
        <v>54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55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54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55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9" t="s">
        <v>58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1144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9" t="str">
        <f>K6</f>
        <v>LZ Draslovka Kolín - Rekonstrukce chladících věží a cirkulačního okruhu chlazení</v>
      </c>
      <c r="M78" s="240"/>
      <c r="N78" s="240"/>
      <c r="O78" s="240"/>
      <c r="P78" s="240"/>
      <c r="Q78" s="240"/>
      <c r="R78" s="240"/>
      <c r="S78" s="240"/>
      <c r="T78" s="240"/>
      <c r="U78" s="240"/>
      <c r="V78" s="240"/>
      <c r="W78" s="240"/>
      <c r="X78" s="240"/>
      <c r="Y78" s="240"/>
      <c r="Z78" s="240"/>
      <c r="AA78" s="240"/>
      <c r="AB78" s="240"/>
      <c r="AC78" s="240"/>
      <c r="AD78" s="240"/>
      <c r="AE78" s="240"/>
      <c r="AF78" s="240"/>
      <c r="AG78" s="240"/>
      <c r="AH78" s="240"/>
      <c r="AI78" s="240"/>
      <c r="AJ78" s="240"/>
      <c r="AK78" s="240"/>
      <c r="AL78" s="240"/>
      <c r="AM78" s="240"/>
      <c r="AN78" s="240"/>
      <c r="AO78" s="240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28. 3. 2018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Lučební závody Draslovka, a.s. Kolín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34</v>
      </c>
      <c r="AJ82" s="39"/>
      <c r="AK82" s="39"/>
      <c r="AL82" s="39"/>
      <c r="AM82" s="241" t="str">
        <f>IF(E17="","",E17)</f>
        <v>VAPCE, s.r.o. Pardubice</v>
      </c>
      <c r="AN82" s="241"/>
      <c r="AO82" s="241"/>
      <c r="AP82" s="241"/>
      <c r="AQ82" s="40"/>
      <c r="AS82" s="242" t="s">
        <v>59</v>
      </c>
      <c r="AT82" s="243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>
      <c r="B83" s="38"/>
      <c r="C83" s="33" t="s">
        <v>32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37</v>
      </c>
      <c r="AJ83" s="39"/>
      <c r="AK83" s="39"/>
      <c r="AL83" s="39"/>
      <c r="AM83" s="241" t="str">
        <f>IF(E20="","",E20)</f>
        <v xml:space="preserve"> </v>
      </c>
      <c r="AN83" s="241"/>
      <c r="AO83" s="241"/>
      <c r="AP83" s="241"/>
      <c r="AQ83" s="40"/>
      <c r="AS83" s="244"/>
      <c r="AT83" s="245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6"/>
      <c r="AT84" s="247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8" t="s">
        <v>60</v>
      </c>
      <c r="D85" s="249"/>
      <c r="E85" s="249"/>
      <c r="F85" s="249"/>
      <c r="G85" s="249"/>
      <c r="H85" s="82"/>
      <c r="I85" s="250" t="s">
        <v>61</v>
      </c>
      <c r="J85" s="249"/>
      <c r="K85" s="249"/>
      <c r="L85" s="249"/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50" t="s">
        <v>62</v>
      </c>
      <c r="AH85" s="249"/>
      <c r="AI85" s="249"/>
      <c r="AJ85" s="249"/>
      <c r="AK85" s="249"/>
      <c r="AL85" s="249"/>
      <c r="AM85" s="249"/>
      <c r="AN85" s="250" t="s">
        <v>63</v>
      </c>
      <c r="AO85" s="249"/>
      <c r="AP85" s="251"/>
      <c r="AQ85" s="40"/>
      <c r="AS85" s="83" t="s">
        <v>64</v>
      </c>
      <c r="AT85" s="84" t="s">
        <v>65</v>
      </c>
      <c r="AU85" s="84" t="s">
        <v>66</v>
      </c>
      <c r="AV85" s="84" t="s">
        <v>67</v>
      </c>
      <c r="AW85" s="84" t="s">
        <v>68</v>
      </c>
      <c r="AX85" s="84" t="s">
        <v>69</v>
      </c>
      <c r="AY85" s="84" t="s">
        <v>70</v>
      </c>
      <c r="AZ85" s="84" t="s">
        <v>71</v>
      </c>
      <c r="BA85" s="84" t="s">
        <v>72</v>
      </c>
      <c r="BB85" s="84" t="s">
        <v>73</v>
      </c>
      <c r="BC85" s="84" t="s">
        <v>74</v>
      </c>
      <c r="BD85" s="85" t="s">
        <v>75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76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59">
        <f>ROUND(SUM(AG88:AG89),2)</f>
        <v>0</v>
      </c>
      <c r="AH87" s="259"/>
      <c r="AI87" s="259"/>
      <c r="AJ87" s="259"/>
      <c r="AK87" s="259"/>
      <c r="AL87" s="259"/>
      <c r="AM87" s="259"/>
      <c r="AN87" s="260">
        <f>SUM(AG87,AT87)</f>
        <v>0</v>
      </c>
      <c r="AO87" s="260"/>
      <c r="AP87" s="260"/>
      <c r="AQ87" s="74"/>
      <c r="AS87" s="89">
        <f>ROUND(SUM(AS88:AS89),2)</f>
        <v>0</v>
      </c>
      <c r="AT87" s="90">
        <f>ROUND(SUM(AV87:AW87),2)</f>
        <v>0</v>
      </c>
      <c r="AU87" s="91">
        <f>ROUND(SUM(AU88:AU89),5)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ROUND(SUM(AZ88:AZ89),2)</f>
        <v>0</v>
      </c>
      <c r="BA87" s="90">
        <f>ROUND(SUM(BA88:BA89),2)</f>
        <v>0</v>
      </c>
      <c r="BB87" s="90">
        <f>ROUND(SUM(BB88:BB89),2)</f>
        <v>0</v>
      </c>
      <c r="BC87" s="90">
        <f>ROUND(SUM(BC88:BC89),2)</f>
        <v>0</v>
      </c>
      <c r="BD87" s="92">
        <f>ROUND(SUM(BD88:BD89),2)</f>
        <v>0</v>
      </c>
      <c r="BS87" s="93" t="s">
        <v>77</v>
      </c>
      <c r="BT87" s="93" t="s">
        <v>78</v>
      </c>
      <c r="BU87" s="94" t="s">
        <v>79</v>
      </c>
      <c r="BV87" s="93" t="s">
        <v>80</v>
      </c>
      <c r="BW87" s="93" t="s">
        <v>81</v>
      </c>
      <c r="BX87" s="93" t="s">
        <v>82</v>
      </c>
    </row>
    <row r="88" spans="1:89" s="5" customFormat="1" ht="31.5" customHeight="1">
      <c r="A88" s="95" t="s">
        <v>83</v>
      </c>
      <c r="B88" s="96"/>
      <c r="C88" s="97"/>
      <c r="D88" s="254" t="s">
        <v>84</v>
      </c>
      <c r="E88" s="254"/>
      <c r="F88" s="254"/>
      <c r="G88" s="254"/>
      <c r="H88" s="254"/>
      <c r="I88" s="98"/>
      <c r="J88" s="254" t="s">
        <v>85</v>
      </c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  <c r="X88" s="254"/>
      <c r="Y88" s="254"/>
      <c r="Z88" s="254"/>
      <c r="AA88" s="254"/>
      <c r="AB88" s="254"/>
      <c r="AC88" s="254"/>
      <c r="AD88" s="254"/>
      <c r="AE88" s="254"/>
      <c r="AF88" s="254"/>
      <c r="AG88" s="252">
        <f>'SO-41 - Budova vodního ho...'!M30</f>
        <v>0</v>
      </c>
      <c r="AH88" s="253"/>
      <c r="AI88" s="253"/>
      <c r="AJ88" s="253"/>
      <c r="AK88" s="253"/>
      <c r="AL88" s="253"/>
      <c r="AM88" s="253"/>
      <c r="AN88" s="252">
        <f>SUM(AG88,AT88)</f>
        <v>0</v>
      </c>
      <c r="AO88" s="253"/>
      <c r="AP88" s="253"/>
      <c r="AQ88" s="99"/>
      <c r="AS88" s="100">
        <f>'SO-41 - Budova vodního ho...'!M28</f>
        <v>0</v>
      </c>
      <c r="AT88" s="101">
        <f>ROUND(SUM(AV88:AW88),2)</f>
        <v>0</v>
      </c>
      <c r="AU88" s="102">
        <f>'SO-41 - Budova vodního ho...'!W127</f>
        <v>0</v>
      </c>
      <c r="AV88" s="101">
        <f>'SO-41 - Budova vodního ho...'!M32</f>
        <v>0</v>
      </c>
      <c r="AW88" s="101">
        <f>'SO-41 - Budova vodního ho...'!M33</f>
        <v>0</v>
      </c>
      <c r="AX88" s="101">
        <f>'SO-41 - Budova vodního ho...'!M34</f>
        <v>0</v>
      </c>
      <c r="AY88" s="101">
        <f>'SO-41 - Budova vodního ho...'!M35</f>
        <v>0</v>
      </c>
      <c r="AZ88" s="101">
        <f>'SO-41 - Budova vodního ho...'!H32</f>
        <v>0</v>
      </c>
      <c r="BA88" s="101">
        <f>'SO-41 - Budova vodního ho...'!H33</f>
        <v>0</v>
      </c>
      <c r="BB88" s="101">
        <f>'SO-41 - Budova vodního ho...'!H34</f>
        <v>0</v>
      </c>
      <c r="BC88" s="101">
        <f>'SO-41 - Budova vodního ho...'!H35</f>
        <v>0</v>
      </c>
      <c r="BD88" s="103">
        <f>'SO-41 - Budova vodního ho...'!H36</f>
        <v>0</v>
      </c>
      <c r="BT88" s="104" t="s">
        <v>86</v>
      </c>
      <c r="BV88" s="104" t="s">
        <v>80</v>
      </c>
      <c r="BW88" s="104" t="s">
        <v>87</v>
      </c>
      <c r="BX88" s="104" t="s">
        <v>81</v>
      </c>
    </row>
    <row r="89" spans="1:89" s="5" customFormat="1" ht="31.5" customHeight="1">
      <c r="A89" s="95" t="s">
        <v>83</v>
      </c>
      <c r="B89" s="96"/>
      <c r="C89" s="97"/>
      <c r="D89" s="254" t="s">
        <v>88</v>
      </c>
      <c r="E89" s="254"/>
      <c r="F89" s="254"/>
      <c r="G89" s="254"/>
      <c r="H89" s="254"/>
      <c r="I89" s="98"/>
      <c r="J89" s="254" t="s">
        <v>89</v>
      </c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  <c r="X89" s="254"/>
      <c r="Y89" s="254"/>
      <c r="Z89" s="254"/>
      <c r="AA89" s="254"/>
      <c r="AB89" s="254"/>
      <c r="AC89" s="254"/>
      <c r="AD89" s="254"/>
      <c r="AE89" s="254"/>
      <c r="AF89" s="254"/>
      <c r="AG89" s="252">
        <f>'SO-90 - Chladící věže (st...'!M30</f>
        <v>0</v>
      </c>
      <c r="AH89" s="253"/>
      <c r="AI89" s="253"/>
      <c r="AJ89" s="253"/>
      <c r="AK89" s="253"/>
      <c r="AL89" s="253"/>
      <c r="AM89" s="253"/>
      <c r="AN89" s="252">
        <f>SUM(AG89,AT89)</f>
        <v>0</v>
      </c>
      <c r="AO89" s="253"/>
      <c r="AP89" s="253"/>
      <c r="AQ89" s="99"/>
      <c r="AS89" s="105">
        <f>'SO-90 - Chladící věže (st...'!M28</f>
        <v>0</v>
      </c>
      <c r="AT89" s="106">
        <f>ROUND(SUM(AV89:AW89),2)</f>
        <v>0</v>
      </c>
      <c r="AU89" s="107">
        <f>'SO-90 - Chladící věže (st...'!W127</f>
        <v>0</v>
      </c>
      <c r="AV89" s="106">
        <f>'SO-90 - Chladící věže (st...'!M32</f>
        <v>0</v>
      </c>
      <c r="AW89" s="106">
        <f>'SO-90 - Chladící věže (st...'!M33</f>
        <v>0</v>
      </c>
      <c r="AX89" s="106">
        <f>'SO-90 - Chladící věže (st...'!M34</f>
        <v>0</v>
      </c>
      <c r="AY89" s="106">
        <f>'SO-90 - Chladící věže (st...'!M35</f>
        <v>0</v>
      </c>
      <c r="AZ89" s="106">
        <f>'SO-90 - Chladící věže (st...'!H32</f>
        <v>0</v>
      </c>
      <c r="BA89" s="106">
        <f>'SO-90 - Chladící věže (st...'!H33</f>
        <v>0</v>
      </c>
      <c r="BB89" s="106">
        <f>'SO-90 - Chladící věže (st...'!H34</f>
        <v>0</v>
      </c>
      <c r="BC89" s="106">
        <f>'SO-90 - Chladící věže (st...'!H35</f>
        <v>0</v>
      </c>
      <c r="BD89" s="108">
        <f>'SO-90 - Chladící věže (st...'!H36</f>
        <v>0</v>
      </c>
      <c r="BT89" s="104" t="s">
        <v>86</v>
      </c>
      <c r="BV89" s="104" t="s">
        <v>80</v>
      </c>
      <c r="BW89" s="104" t="s">
        <v>90</v>
      </c>
      <c r="BX89" s="104" t="s">
        <v>81</v>
      </c>
    </row>
    <row r="90" spans="1:89" ht="13.5">
      <c r="B90" s="26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pans="1:89" s="1" customFormat="1" ht="30" customHeight="1">
      <c r="B91" s="38"/>
      <c r="C91" s="87" t="s">
        <v>91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60">
        <f>ROUND(SUM(AG92:AG95),2)</f>
        <v>0</v>
      </c>
      <c r="AH91" s="260"/>
      <c r="AI91" s="260"/>
      <c r="AJ91" s="260"/>
      <c r="AK91" s="260"/>
      <c r="AL91" s="260"/>
      <c r="AM91" s="260"/>
      <c r="AN91" s="260">
        <f>ROUND(SUM(AN92:AN95),2)</f>
        <v>0</v>
      </c>
      <c r="AO91" s="260"/>
      <c r="AP91" s="260"/>
      <c r="AQ91" s="40"/>
      <c r="AS91" s="83" t="s">
        <v>92</v>
      </c>
      <c r="AT91" s="84" t="s">
        <v>93</v>
      </c>
      <c r="AU91" s="84" t="s">
        <v>42</v>
      </c>
      <c r="AV91" s="85" t="s">
        <v>65</v>
      </c>
    </row>
    <row r="92" spans="1:89" s="1" customFormat="1" ht="19.899999999999999" customHeight="1">
      <c r="B92" s="38"/>
      <c r="C92" s="39"/>
      <c r="D92" s="109" t="s">
        <v>94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55">
        <f>ROUND(AG87*AS92,2)</f>
        <v>0</v>
      </c>
      <c r="AH92" s="256"/>
      <c r="AI92" s="256"/>
      <c r="AJ92" s="256"/>
      <c r="AK92" s="256"/>
      <c r="AL92" s="256"/>
      <c r="AM92" s="256"/>
      <c r="AN92" s="256">
        <f>ROUND(AG92+AV92,2)</f>
        <v>0</v>
      </c>
      <c r="AO92" s="256"/>
      <c r="AP92" s="256"/>
      <c r="AQ92" s="40"/>
      <c r="AS92" s="110">
        <v>0</v>
      </c>
      <c r="AT92" s="111" t="s">
        <v>95</v>
      </c>
      <c r="AU92" s="111" t="s">
        <v>43</v>
      </c>
      <c r="AV92" s="112">
        <f>ROUND(IF(AU92="základní",AG92*L31,IF(AU92="snížená",AG92*L32,0)),2)</f>
        <v>0</v>
      </c>
      <c r="BV92" s="22" t="s">
        <v>96</v>
      </c>
      <c r="BY92" s="113">
        <f>IF(AU92="základní",AV92,0)</f>
        <v>0</v>
      </c>
      <c r="BZ92" s="113">
        <f>IF(AU92="snížená",AV92,0)</f>
        <v>0</v>
      </c>
      <c r="CA92" s="113">
        <v>0</v>
      </c>
      <c r="CB92" s="113">
        <v>0</v>
      </c>
      <c r="CC92" s="113">
        <v>0</v>
      </c>
      <c r="CD92" s="113">
        <f>IF(AU92="základní",AG92,0)</f>
        <v>0</v>
      </c>
      <c r="CE92" s="113">
        <f>IF(AU92="snížená",AG92,0)</f>
        <v>0</v>
      </c>
      <c r="CF92" s="113">
        <f>IF(AU92="zákl. přenesená",AG92,0)</f>
        <v>0</v>
      </c>
      <c r="CG92" s="113">
        <f>IF(AU92="sníž. přenesená",AG92,0)</f>
        <v>0</v>
      </c>
      <c r="CH92" s="113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>x</v>
      </c>
    </row>
    <row r="93" spans="1:89" s="1" customFormat="1" ht="19.899999999999999" customHeight="1">
      <c r="B93" s="38"/>
      <c r="C93" s="39"/>
      <c r="D93" s="257" t="s">
        <v>97</v>
      </c>
      <c r="E93" s="258"/>
      <c r="F93" s="258"/>
      <c r="G93" s="258"/>
      <c r="H93" s="258"/>
      <c r="I93" s="258"/>
      <c r="J93" s="258"/>
      <c r="K93" s="258"/>
      <c r="L93" s="258"/>
      <c r="M93" s="258"/>
      <c r="N93" s="258"/>
      <c r="O93" s="258"/>
      <c r="P93" s="258"/>
      <c r="Q93" s="258"/>
      <c r="R93" s="258"/>
      <c r="S93" s="258"/>
      <c r="T93" s="258"/>
      <c r="U93" s="258"/>
      <c r="V93" s="258"/>
      <c r="W93" s="258"/>
      <c r="X93" s="258"/>
      <c r="Y93" s="258"/>
      <c r="Z93" s="258"/>
      <c r="AA93" s="258"/>
      <c r="AB93" s="258"/>
      <c r="AC93" s="39"/>
      <c r="AD93" s="39"/>
      <c r="AE93" s="39"/>
      <c r="AF93" s="39"/>
      <c r="AG93" s="255">
        <f>AG87*AS93</f>
        <v>0</v>
      </c>
      <c r="AH93" s="256"/>
      <c r="AI93" s="256"/>
      <c r="AJ93" s="256"/>
      <c r="AK93" s="256"/>
      <c r="AL93" s="256"/>
      <c r="AM93" s="256"/>
      <c r="AN93" s="256">
        <f>AG93+AV93</f>
        <v>0</v>
      </c>
      <c r="AO93" s="256"/>
      <c r="AP93" s="256"/>
      <c r="AQ93" s="40"/>
      <c r="AS93" s="114">
        <v>0</v>
      </c>
      <c r="AT93" s="115" t="s">
        <v>95</v>
      </c>
      <c r="AU93" s="115" t="s">
        <v>43</v>
      </c>
      <c r="AV93" s="116">
        <f>ROUND(IF(AU93="nulová",0,IF(OR(AU93="základní",AU93="zákl. přenesená"),AG93*L31,AG93*L32)),2)</f>
        <v>0</v>
      </c>
      <c r="BV93" s="22" t="s">
        <v>98</v>
      </c>
      <c r="BY93" s="113">
        <f>IF(AU93="základní",AV93,0)</f>
        <v>0</v>
      </c>
      <c r="BZ93" s="113">
        <f>IF(AU93="snížená",AV93,0)</f>
        <v>0</v>
      </c>
      <c r="CA93" s="113">
        <f>IF(AU93="zákl. přenesená",AV93,0)</f>
        <v>0</v>
      </c>
      <c r="CB93" s="113">
        <f>IF(AU93="sníž. přenesená",AV93,0)</f>
        <v>0</v>
      </c>
      <c r="CC93" s="113">
        <f>IF(AU93="nulová",AV93,0)</f>
        <v>0</v>
      </c>
      <c r="CD93" s="113">
        <f>IF(AU93="základní",AG93,0)</f>
        <v>0</v>
      </c>
      <c r="CE93" s="113">
        <f>IF(AU93="snížená",AG93,0)</f>
        <v>0</v>
      </c>
      <c r="CF93" s="113">
        <f>IF(AU93="zákl. přenesená",AG93,0)</f>
        <v>0</v>
      </c>
      <c r="CG93" s="113">
        <f>IF(AU93="sníž. přenesená",AG93,0)</f>
        <v>0</v>
      </c>
      <c r="CH93" s="113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pans="1:89" s="1" customFormat="1" ht="19.899999999999999" customHeight="1">
      <c r="B94" s="38"/>
      <c r="C94" s="39"/>
      <c r="D94" s="257" t="s">
        <v>97</v>
      </c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8"/>
      <c r="W94" s="258"/>
      <c r="X94" s="258"/>
      <c r="Y94" s="258"/>
      <c r="Z94" s="258"/>
      <c r="AA94" s="258"/>
      <c r="AB94" s="258"/>
      <c r="AC94" s="39"/>
      <c r="AD94" s="39"/>
      <c r="AE94" s="39"/>
      <c r="AF94" s="39"/>
      <c r="AG94" s="255">
        <f>AG87*AS94</f>
        <v>0</v>
      </c>
      <c r="AH94" s="256"/>
      <c r="AI94" s="256"/>
      <c r="AJ94" s="256"/>
      <c r="AK94" s="256"/>
      <c r="AL94" s="256"/>
      <c r="AM94" s="256"/>
      <c r="AN94" s="256">
        <f>AG94+AV94</f>
        <v>0</v>
      </c>
      <c r="AO94" s="256"/>
      <c r="AP94" s="256"/>
      <c r="AQ94" s="40"/>
      <c r="AS94" s="114">
        <v>0</v>
      </c>
      <c r="AT94" s="115" t="s">
        <v>95</v>
      </c>
      <c r="AU94" s="115" t="s">
        <v>43</v>
      </c>
      <c r="AV94" s="116">
        <f>ROUND(IF(AU94="nulová",0,IF(OR(AU94="základní",AU94="zákl. přenesená"),AG94*L31,AG94*L32)),2)</f>
        <v>0</v>
      </c>
      <c r="BV94" s="22" t="s">
        <v>98</v>
      </c>
      <c r="BY94" s="113">
        <f>IF(AU94="základní",AV94,0)</f>
        <v>0</v>
      </c>
      <c r="BZ94" s="113">
        <f>IF(AU94="snížená",AV94,0)</f>
        <v>0</v>
      </c>
      <c r="CA94" s="113">
        <f>IF(AU94="zákl. přenesená",AV94,0)</f>
        <v>0</v>
      </c>
      <c r="CB94" s="113">
        <f>IF(AU94="sníž. přenesená",AV94,0)</f>
        <v>0</v>
      </c>
      <c r="CC94" s="113">
        <f>IF(AU94="nulová",AV94,0)</f>
        <v>0</v>
      </c>
      <c r="CD94" s="113">
        <f>IF(AU94="základní",AG94,0)</f>
        <v>0</v>
      </c>
      <c r="CE94" s="113">
        <f>IF(AU94="snížená",AG94,0)</f>
        <v>0</v>
      </c>
      <c r="CF94" s="113">
        <f>IF(AU94="zákl. přenesená",AG94,0)</f>
        <v>0</v>
      </c>
      <c r="CG94" s="113">
        <f>IF(AU94="sníž. přenesená",AG94,0)</f>
        <v>0</v>
      </c>
      <c r="CH94" s="113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pans="1:89" s="1" customFormat="1" ht="19.899999999999999" customHeight="1">
      <c r="B95" s="38"/>
      <c r="C95" s="39"/>
      <c r="D95" s="257" t="s">
        <v>97</v>
      </c>
      <c r="E95" s="258"/>
      <c r="F95" s="258"/>
      <c r="G95" s="258"/>
      <c r="H95" s="258"/>
      <c r="I95" s="258"/>
      <c r="J95" s="258"/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39"/>
      <c r="AD95" s="39"/>
      <c r="AE95" s="39"/>
      <c r="AF95" s="39"/>
      <c r="AG95" s="255">
        <f>AG87*AS95</f>
        <v>0</v>
      </c>
      <c r="AH95" s="256"/>
      <c r="AI95" s="256"/>
      <c r="AJ95" s="256"/>
      <c r="AK95" s="256"/>
      <c r="AL95" s="256"/>
      <c r="AM95" s="256"/>
      <c r="AN95" s="256">
        <f>AG95+AV95</f>
        <v>0</v>
      </c>
      <c r="AO95" s="256"/>
      <c r="AP95" s="256"/>
      <c r="AQ95" s="40"/>
      <c r="AS95" s="117">
        <v>0</v>
      </c>
      <c r="AT95" s="118" t="s">
        <v>95</v>
      </c>
      <c r="AU95" s="118" t="s">
        <v>43</v>
      </c>
      <c r="AV95" s="119">
        <f>ROUND(IF(AU95="nulová",0,IF(OR(AU95="základní",AU95="zákl. přenesená"),AG95*L31,AG95*L32)),2)</f>
        <v>0</v>
      </c>
      <c r="BV95" s="22" t="s">
        <v>98</v>
      </c>
      <c r="BY95" s="113">
        <f>IF(AU95="základní",AV95,0)</f>
        <v>0</v>
      </c>
      <c r="BZ95" s="113">
        <f>IF(AU95="snížená",AV95,0)</f>
        <v>0</v>
      </c>
      <c r="CA95" s="113">
        <f>IF(AU95="zákl. přenesená",AV95,0)</f>
        <v>0</v>
      </c>
      <c r="CB95" s="113">
        <f>IF(AU95="sníž. přenesená",AV95,0)</f>
        <v>0</v>
      </c>
      <c r="CC95" s="113">
        <f>IF(AU95="nulová",AV95,0)</f>
        <v>0</v>
      </c>
      <c r="CD95" s="113">
        <f>IF(AU95="základní",AG95,0)</f>
        <v>0</v>
      </c>
      <c r="CE95" s="113">
        <f>IF(AU95="snížená",AG95,0)</f>
        <v>0</v>
      </c>
      <c r="CF95" s="113">
        <f>IF(AU95="zákl. přenesená",AG95,0)</f>
        <v>0</v>
      </c>
      <c r="CG95" s="113">
        <f>IF(AU95="sníž. přenesená",AG95,0)</f>
        <v>0</v>
      </c>
      <c r="CH95" s="113">
        <f>IF(AU95="nulová",AG95,0)</f>
        <v>0</v>
      </c>
      <c r="CI95" s="22">
        <f>IF(AU95="základní",1,IF(AU95="snížená",2,IF(AU95="zákl. přenesená",4,IF(AU95="sníž. přenesená",5,3))))</f>
        <v>1</v>
      </c>
      <c r="CJ95" s="22">
        <f>IF(AT95="stavební čast",1,IF(8895="investiční čast",2,3))</f>
        <v>1</v>
      </c>
      <c r="CK95" s="22" t="str">
        <f>IF(D95="Vyplň vlastní","","x")</f>
        <v/>
      </c>
    </row>
    <row r="96" spans="1:89" s="1" customFormat="1" ht="10.9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40"/>
    </row>
    <row r="97" spans="2:43" s="1" customFormat="1" ht="30" customHeight="1">
      <c r="B97" s="38"/>
      <c r="C97" s="120" t="s">
        <v>99</v>
      </c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261">
        <f>ROUND(AG87+AG91,2)</f>
        <v>0</v>
      </c>
      <c r="AH97" s="261"/>
      <c r="AI97" s="261"/>
      <c r="AJ97" s="261"/>
      <c r="AK97" s="261"/>
      <c r="AL97" s="261"/>
      <c r="AM97" s="261"/>
      <c r="AN97" s="261">
        <f>AN87+AN91</f>
        <v>0</v>
      </c>
      <c r="AO97" s="261"/>
      <c r="AP97" s="261"/>
      <c r="AQ97" s="40"/>
    </row>
    <row r="98" spans="2:43" s="1" customFormat="1" ht="6.95" customHeight="1"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4"/>
    </row>
  </sheetData>
  <sheetProtection algorithmName="SHA-512" hashValue="7owse0c6H6usz0GmTm0v5pBmAEjAoF8Y2BQkraFV/VLkzLv/IjgeLkd45275rupLbVneHLhYXxA7AL+2NXxtEA==" saltValue="YvXjAxrpRn4cp4FjxDwzVD2Ee9P+2ENYsk8JHNznwsrb07QxqVecw8Q22m0jMua0T0q2AeGNTnapBuMk/bchbg==" spinCount="10" sheet="1" objects="1" scenarios="1" formatColumns="0" formatRows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-41 - Budova vodního ho...'!C2" display="/"/>
    <hyperlink ref="A89" location="'SO-90 - Chladící věže (st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100</v>
      </c>
      <c r="G1" s="17"/>
      <c r="H1" s="314" t="s">
        <v>101</v>
      </c>
      <c r="I1" s="314"/>
      <c r="J1" s="314"/>
      <c r="K1" s="314"/>
      <c r="L1" s="17" t="s">
        <v>102</v>
      </c>
      <c r="M1" s="15"/>
      <c r="N1" s="15"/>
      <c r="O1" s="16" t="s">
        <v>103</v>
      </c>
      <c r="P1" s="15"/>
      <c r="Q1" s="15"/>
      <c r="R1" s="15"/>
      <c r="S1" s="17" t="s">
        <v>104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62" t="s">
        <v>8</v>
      </c>
      <c r="T2" s="263"/>
      <c r="U2" s="263"/>
      <c r="V2" s="263"/>
      <c r="W2" s="263"/>
      <c r="X2" s="263"/>
      <c r="Y2" s="263"/>
      <c r="Z2" s="263"/>
      <c r="AA2" s="263"/>
      <c r="AB2" s="263"/>
      <c r="AC2" s="263"/>
      <c r="AT2" s="22" t="s">
        <v>87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105</v>
      </c>
    </row>
    <row r="4" spans="1:66" ht="36.950000000000003" customHeight="1">
      <c r="B4" s="26"/>
      <c r="C4" s="219" t="s">
        <v>106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64" t="str">
        <f>'Rekapitulace stavby'!K6</f>
        <v>LZ Draslovka Kolín - Rekonstrukce chladících věží a cirkulačního okruhu chlazení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9"/>
      <c r="R6" s="27"/>
    </row>
    <row r="7" spans="1:66" s="1" customFormat="1" ht="32.85" customHeight="1">
      <c r="B7" s="38"/>
      <c r="C7" s="39"/>
      <c r="D7" s="32" t="s">
        <v>107</v>
      </c>
      <c r="E7" s="39"/>
      <c r="F7" s="225" t="s">
        <v>108</v>
      </c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7" t="str">
        <f>'Rekapitulace stavby'!AN8</f>
        <v>28. 3. 2018</v>
      </c>
      <c r="P9" s="26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3" t="s">
        <v>22</v>
      </c>
      <c r="P11" s="223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3" t="s">
        <v>22</v>
      </c>
      <c r="P12" s="223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9" t="str">
        <f>IF('Rekapitulace stavby'!AN13="","",'Rekapitulace stavby'!AN13)</f>
        <v>Vyplň údaj</v>
      </c>
      <c r="P14" s="223"/>
      <c r="Q14" s="39"/>
      <c r="R14" s="40"/>
    </row>
    <row r="15" spans="1:66" s="1" customFormat="1" ht="18" customHeight="1">
      <c r="B15" s="38"/>
      <c r="C15" s="39"/>
      <c r="D15" s="39"/>
      <c r="E15" s="269" t="str">
        <f>IF('Rekapitulace stavby'!E14="","",'Rekapitulace stavby'!E14)</f>
        <v>Vyplň údaj</v>
      </c>
      <c r="F15" s="270"/>
      <c r="G15" s="270"/>
      <c r="H15" s="270"/>
      <c r="I15" s="270"/>
      <c r="J15" s="270"/>
      <c r="K15" s="270"/>
      <c r="L15" s="270"/>
      <c r="M15" s="33" t="s">
        <v>31</v>
      </c>
      <c r="N15" s="39"/>
      <c r="O15" s="269" t="str">
        <f>IF('Rekapitulace stavby'!AN14="","",'Rekapitulace stavby'!AN14)</f>
        <v>Vyplň údaj</v>
      </c>
      <c r="P15" s="223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3" t="s">
        <v>22</v>
      </c>
      <c r="P17" s="223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3" t="s">
        <v>22</v>
      </c>
      <c r="P18" s="223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3" t="str">
        <f>IF('Rekapitulace stavby'!AN19="","",'Rekapitulace stavby'!AN19)</f>
        <v/>
      </c>
      <c r="P20" s="223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3" t="str">
        <f>IF('Rekapitulace stavby'!AN20="","",'Rekapitulace stavby'!AN20)</f>
        <v/>
      </c>
      <c r="P21" s="223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28" t="s">
        <v>22</v>
      </c>
      <c r="F24" s="228"/>
      <c r="G24" s="228"/>
      <c r="H24" s="228"/>
      <c r="I24" s="228"/>
      <c r="J24" s="228"/>
      <c r="K24" s="228"/>
      <c r="L24" s="228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109</v>
      </c>
      <c r="E27" s="39"/>
      <c r="F27" s="39"/>
      <c r="G27" s="39"/>
      <c r="H27" s="39"/>
      <c r="I27" s="39"/>
      <c r="J27" s="39"/>
      <c r="K27" s="39"/>
      <c r="L27" s="39"/>
      <c r="M27" s="229">
        <f>N88</f>
        <v>0</v>
      </c>
      <c r="N27" s="229"/>
      <c r="O27" s="229"/>
      <c r="P27" s="229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9">
        <f>N102</f>
        <v>0</v>
      </c>
      <c r="N28" s="229"/>
      <c r="O28" s="229"/>
      <c r="P28" s="229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41</v>
      </c>
      <c r="E30" s="39"/>
      <c r="F30" s="39"/>
      <c r="G30" s="39"/>
      <c r="H30" s="39"/>
      <c r="I30" s="39"/>
      <c r="J30" s="39"/>
      <c r="K30" s="39"/>
      <c r="L30" s="39"/>
      <c r="M30" s="271">
        <f>ROUND(M27+M28,2)</f>
        <v>0</v>
      </c>
      <c r="N30" s="266"/>
      <c r="O30" s="266"/>
      <c r="P30" s="26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42</v>
      </c>
      <c r="E32" s="45" t="s">
        <v>43</v>
      </c>
      <c r="F32" s="46">
        <v>0.21</v>
      </c>
      <c r="G32" s="125" t="s">
        <v>44</v>
      </c>
      <c r="H32" s="272">
        <f>ROUND((((SUM(BE102:BE109)+SUM(BE127:BE239))+SUM(BE241:BE245))),2)</f>
        <v>0</v>
      </c>
      <c r="I32" s="266"/>
      <c r="J32" s="266"/>
      <c r="K32" s="39"/>
      <c r="L32" s="39"/>
      <c r="M32" s="272">
        <f>ROUND(((ROUND((SUM(BE102:BE109)+SUM(BE127:BE239)), 2)*F32)+SUM(BE241:BE245)*F32),2)</f>
        <v>0</v>
      </c>
      <c r="N32" s="266"/>
      <c r="O32" s="266"/>
      <c r="P32" s="266"/>
      <c r="Q32" s="39"/>
      <c r="R32" s="40"/>
    </row>
    <row r="33" spans="2:18" s="1" customFormat="1" ht="14.45" customHeight="1">
      <c r="B33" s="38"/>
      <c r="C33" s="39"/>
      <c r="D33" s="39"/>
      <c r="E33" s="45" t="s">
        <v>45</v>
      </c>
      <c r="F33" s="46">
        <v>0.15</v>
      </c>
      <c r="G33" s="125" t="s">
        <v>44</v>
      </c>
      <c r="H33" s="272">
        <f>ROUND((((SUM(BF102:BF109)+SUM(BF127:BF239))+SUM(BF241:BF245))),2)</f>
        <v>0</v>
      </c>
      <c r="I33" s="266"/>
      <c r="J33" s="266"/>
      <c r="K33" s="39"/>
      <c r="L33" s="39"/>
      <c r="M33" s="272">
        <f>ROUND(((ROUND((SUM(BF102:BF109)+SUM(BF127:BF239)), 2)*F33)+SUM(BF241:BF245)*F33),2)</f>
        <v>0</v>
      </c>
      <c r="N33" s="266"/>
      <c r="O33" s="266"/>
      <c r="P33" s="26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46</v>
      </c>
      <c r="F34" s="46">
        <v>0.21</v>
      </c>
      <c r="G34" s="125" t="s">
        <v>44</v>
      </c>
      <c r="H34" s="272">
        <f>ROUND((((SUM(BG102:BG109)+SUM(BG127:BG239))+SUM(BG241:BG245))),2)</f>
        <v>0</v>
      </c>
      <c r="I34" s="266"/>
      <c r="J34" s="266"/>
      <c r="K34" s="39"/>
      <c r="L34" s="39"/>
      <c r="M34" s="272">
        <v>0</v>
      </c>
      <c r="N34" s="266"/>
      <c r="O34" s="266"/>
      <c r="P34" s="26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0.15</v>
      </c>
      <c r="G35" s="125" t="s">
        <v>44</v>
      </c>
      <c r="H35" s="272">
        <f>ROUND((((SUM(BH102:BH109)+SUM(BH127:BH239))+SUM(BH241:BH245))),2)</f>
        <v>0</v>
      </c>
      <c r="I35" s="266"/>
      <c r="J35" s="266"/>
      <c r="K35" s="39"/>
      <c r="L35" s="39"/>
      <c r="M35" s="272">
        <v>0</v>
      </c>
      <c r="N35" s="266"/>
      <c r="O35" s="266"/>
      <c r="P35" s="26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</v>
      </c>
      <c r="G36" s="125" t="s">
        <v>44</v>
      </c>
      <c r="H36" s="272">
        <f>ROUND((((SUM(BI102:BI109)+SUM(BI127:BI239))+SUM(BI241:BI245))),2)</f>
        <v>0</v>
      </c>
      <c r="I36" s="266"/>
      <c r="J36" s="266"/>
      <c r="K36" s="39"/>
      <c r="L36" s="39"/>
      <c r="M36" s="272">
        <v>0</v>
      </c>
      <c r="N36" s="266"/>
      <c r="O36" s="266"/>
      <c r="P36" s="26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49</v>
      </c>
      <c r="E38" s="82"/>
      <c r="F38" s="82"/>
      <c r="G38" s="127" t="s">
        <v>50</v>
      </c>
      <c r="H38" s="128" t="s">
        <v>51</v>
      </c>
      <c r="I38" s="82"/>
      <c r="J38" s="82"/>
      <c r="K38" s="82"/>
      <c r="L38" s="273">
        <f>SUM(M30:M36)</f>
        <v>0</v>
      </c>
      <c r="M38" s="273"/>
      <c r="N38" s="273"/>
      <c r="O38" s="273"/>
      <c r="P38" s="274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21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21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21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21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21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21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9" t="s">
        <v>110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4" t="str">
        <f>F6</f>
        <v>LZ Draslovka Kolín - Rekonstrukce chladících věží a cirkulačního okruhu chlazení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107</v>
      </c>
      <c r="D79" s="39"/>
      <c r="E79" s="39"/>
      <c r="F79" s="239" t="str">
        <f>F7</f>
        <v>SO-41 - Budova vodního hospodářství (stavebně konstrukční řešení)</v>
      </c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68" t="str">
        <f>IF(O9="","",O9)</f>
        <v>28. 3. 2018</v>
      </c>
      <c r="N81" s="268"/>
      <c r="O81" s="268"/>
      <c r="P81" s="268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28</v>
      </c>
      <c r="D83" s="39"/>
      <c r="E83" s="39"/>
      <c r="F83" s="31" t="str">
        <f>E12</f>
        <v>Lučební závody Draslovka, a.s. Kolín</v>
      </c>
      <c r="G83" s="39"/>
      <c r="H83" s="39"/>
      <c r="I83" s="39"/>
      <c r="J83" s="39"/>
      <c r="K83" s="33" t="s">
        <v>34</v>
      </c>
      <c r="L83" s="39"/>
      <c r="M83" s="223" t="str">
        <f>E18</f>
        <v>VAPCE, s.r.o. Pardubice</v>
      </c>
      <c r="N83" s="223"/>
      <c r="O83" s="223"/>
      <c r="P83" s="223"/>
      <c r="Q83" s="223"/>
      <c r="R83" s="40"/>
      <c r="T83" s="132"/>
      <c r="U83" s="132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3" t="str">
        <f>E21</f>
        <v xml:space="preserve"> </v>
      </c>
      <c r="N84" s="223"/>
      <c r="O84" s="223"/>
      <c r="P84" s="223"/>
      <c r="Q84" s="223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5" t="s">
        <v>111</v>
      </c>
      <c r="D86" s="276"/>
      <c r="E86" s="276"/>
      <c r="F86" s="276"/>
      <c r="G86" s="276"/>
      <c r="H86" s="121"/>
      <c r="I86" s="121"/>
      <c r="J86" s="121"/>
      <c r="K86" s="121"/>
      <c r="L86" s="121"/>
      <c r="M86" s="121"/>
      <c r="N86" s="275" t="s">
        <v>112</v>
      </c>
      <c r="O86" s="276"/>
      <c r="P86" s="276"/>
      <c r="Q86" s="276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113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0">
        <f>N127</f>
        <v>0</v>
      </c>
      <c r="O88" s="277"/>
      <c r="P88" s="277"/>
      <c r="Q88" s="277"/>
      <c r="R88" s="40"/>
      <c r="T88" s="132"/>
      <c r="U88" s="132"/>
      <c r="AU88" s="22" t="s">
        <v>114</v>
      </c>
    </row>
    <row r="89" spans="2:47" s="6" customFormat="1" ht="24.95" customHeight="1">
      <c r="B89" s="134"/>
      <c r="C89" s="135"/>
      <c r="D89" s="136" t="s">
        <v>115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8">
        <f>N128</f>
        <v>0</v>
      </c>
      <c r="O89" s="279"/>
      <c r="P89" s="279"/>
      <c r="Q89" s="279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116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6">
        <f>N129</f>
        <v>0</v>
      </c>
      <c r="O90" s="280"/>
      <c r="P90" s="280"/>
      <c r="Q90" s="280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117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6">
        <f>N136</f>
        <v>0</v>
      </c>
      <c r="O91" s="280"/>
      <c r="P91" s="280"/>
      <c r="Q91" s="280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118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6">
        <f>N145</f>
        <v>0</v>
      </c>
      <c r="O92" s="280"/>
      <c r="P92" s="280"/>
      <c r="Q92" s="280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119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6">
        <f>N173</f>
        <v>0</v>
      </c>
      <c r="O93" s="280"/>
      <c r="P93" s="280"/>
      <c r="Q93" s="280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120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6">
        <f>N176</f>
        <v>0</v>
      </c>
      <c r="O94" s="280"/>
      <c r="P94" s="280"/>
      <c r="Q94" s="280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121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6">
        <f>N179</f>
        <v>0</v>
      </c>
      <c r="O95" s="280"/>
      <c r="P95" s="280"/>
      <c r="Q95" s="280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122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6">
        <f>N228</f>
        <v>0</v>
      </c>
      <c r="O96" s="280"/>
      <c r="P96" s="280"/>
      <c r="Q96" s="280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123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6">
        <f>N235</f>
        <v>0</v>
      </c>
      <c r="O97" s="280"/>
      <c r="P97" s="280"/>
      <c r="Q97" s="280"/>
      <c r="R97" s="141"/>
      <c r="T97" s="142"/>
      <c r="U97" s="142"/>
    </row>
    <row r="98" spans="2:65" s="6" customFormat="1" ht="24.95" customHeight="1">
      <c r="B98" s="134"/>
      <c r="C98" s="135"/>
      <c r="D98" s="136" t="s">
        <v>124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78">
        <f>N237</f>
        <v>0</v>
      </c>
      <c r="O98" s="279"/>
      <c r="P98" s="279"/>
      <c r="Q98" s="279"/>
      <c r="R98" s="137"/>
      <c r="T98" s="138"/>
      <c r="U98" s="138"/>
    </row>
    <row r="99" spans="2:65" s="7" customFormat="1" ht="19.899999999999999" customHeight="1">
      <c r="B99" s="139"/>
      <c r="C99" s="140"/>
      <c r="D99" s="109" t="s">
        <v>125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6">
        <f>N238</f>
        <v>0</v>
      </c>
      <c r="O99" s="280"/>
      <c r="P99" s="280"/>
      <c r="Q99" s="280"/>
      <c r="R99" s="141"/>
      <c r="T99" s="142"/>
      <c r="U99" s="142"/>
    </row>
    <row r="100" spans="2:65" s="6" customFormat="1" ht="21.75" customHeight="1">
      <c r="B100" s="134"/>
      <c r="C100" s="135"/>
      <c r="D100" s="136" t="s">
        <v>126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81">
        <f>N240</f>
        <v>0</v>
      </c>
      <c r="O100" s="279"/>
      <c r="P100" s="279"/>
      <c r="Q100" s="279"/>
      <c r="R100" s="137"/>
      <c r="T100" s="138"/>
      <c r="U100" s="138"/>
    </row>
    <row r="101" spans="2:65" s="1" customFormat="1" ht="21.7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  <c r="T101" s="132"/>
      <c r="U101" s="132"/>
    </row>
    <row r="102" spans="2:65" s="1" customFormat="1" ht="29.25" customHeight="1">
      <c r="B102" s="38"/>
      <c r="C102" s="133" t="s">
        <v>127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277">
        <f>ROUND(N103+N104+N105+N106+N107+N108,2)</f>
        <v>0</v>
      </c>
      <c r="O102" s="282"/>
      <c r="P102" s="282"/>
      <c r="Q102" s="282"/>
      <c r="R102" s="40"/>
      <c r="T102" s="143"/>
      <c r="U102" s="144" t="s">
        <v>42</v>
      </c>
    </row>
    <row r="103" spans="2:65" s="1" customFormat="1" ht="18" customHeight="1">
      <c r="B103" s="38"/>
      <c r="C103" s="39"/>
      <c r="D103" s="257" t="s">
        <v>128</v>
      </c>
      <c r="E103" s="258"/>
      <c r="F103" s="258"/>
      <c r="G103" s="258"/>
      <c r="H103" s="258"/>
      <c r="I103" s="39"/>
      <c r="J103" s="39"/>
      <c r="K103" s="39"/>
      <c r="L103" s="39"/>
      <c r="M103" s="39"/>
      <c r="N103" s="255">
        <f>ROUND(N88*T103,2)</f>
        <v>0</v>
      </c>
      <c r="O103" s="256"/>
      <c r="P103" s="256"/>
      <c r="Q103" s="256"/>
      <c r="R103" s="40"/>
      <c r="S103" s="145"/>
      <c r="T103" s="146"/>
      <c r="U103" s="147" t="s">
        <v>43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8" t="s">
        <v>129</v>
      </c>
      <c r="AZ103" s="145"/>
      <c r="BA103" s="145"/>
      <c r="BB103" s="145"/>
      <c r="BC103" s="145"/>
      <c r="BD103" s="145"/>
      <c r="BE103" s="149">
        <f t="shared" ref="BE103:BE108" si="0">IF(U103="základní",N103,0)</f>
        <v>0</v>
      </c>
      <c r="BF103" s="149">
        <f t="shared" ref="BF103:BF108" si="1">IF(U103="snížená",N103,0)</f>
        <v>0</v>
      </c>
      <c r="BG103" s="149">
        <f t="shared" ref="BG103:BG108" si="2">IF(U103="zákl. přenesená",N103,0)</f>
        <v>0</v>
      </c>
      <c r="BH103" s="149">
        <f t="shared" ref="BH103:BH108" si="3">IF(U103="sníž. přenesená",N103,0)</f>
        <v>0</v>
      </c>
      <c r="BI103" s="149">
        <f t="shared" ref="BI103:BI108" si="4">IF(U103="nulová",N103,0)</f>
        <v>0</v>
      </c>
      <c r="BJ103" s="148" t="s">
        <v>86</v>
      </c>
      <c r="BK103" s="145"/>
      <c r="BL103" s="145"/>
      <c r="BM103" s="145"/>
    </row>
    <row r="104" spans="2:65" s="1" customFormat="1" ht="18" customHeight="1">
      <c r="B104" s="38"/>
      <c r="C104" s="39"/>
      <c r="D104" s="257" t="s">
        <v>130</v>
      </c>
      <c r="E104" s="258"/>
      <c r="F104" s="258"/>
      <c r="G104" s="258"/>
      <c r="H104" s="258"/>
      <c r="I104" s="39"/>
      <c r="J104" s="39"/>
      <c r="K104" s="39"/>
      <c r="L104" s="39"/>
      <c r="M104" s="39"/>
      <c r="N104" s="255">
        <f>ROUND(N88*T104,2)</f>
        <v>0</v>
      </c>
      <c r="O104" s="256"/>
      <c r="P104" s="256"/>
      <c r="Q104" s="256"/>
      <c r="R104" s="40"/>
      <c r="S104" s="145"/>
      <c r="T104" s="146"/>
      <c r="U104" s="147" t="s">
        <v>43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8" t="s">
        <v>129</v>
      </c>
      <c r="AZ104" s="145"/>
      <c r="BA104" s="145"/>
      <c r="BB104" s="145"/>
      <c r="BC104" s="145"/>
      <c r="BD104" s="145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86</v>
      </c>
      <c r="BK104" s="145"/>
      <c r="BL104" s="145"/>
      <c r="BM104" s="145"/>
    </row>
    <row r="105" spans="2:65" s="1" customFormat="1" ht="18" customHeight="1">
      <c r="B105" s="38"/>
      <c r="C105" s="39"/>
      <c r="D105" s="257" t="s">
        <v>131</v>
      </c>
      <c r="E105" s="258"/>
      <c r="F105" s="258"/>
      <c r="G105" s="258"/>
      <c r="H105" s="258"/>
      <c r="I105" s="39"/>
      <c r="J105" s="39"/>
      <c r="K105" s="39"/>
      <c r="L105" s="39"/>
      <c r="M105" s="39"/>
      <c r="N105" s="255">
        <f>ROUND(N88*T105,2)</f>
        <v>0</v>
      </c>
      <c r="O105" s="256"/>
      <c r="P105" s="256"/>
      <c r="Q105" s="256"/>
      <c r="R105" s="40"/>
      <c r="S105" s="145"/>
      <c r="T105" s="146"/>
      <c r="U105" s="147" t="s">
        <v>43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8" t="s">
        <v>129</v>
      </c>
      <c r="AZ105" s="145"/>
      <c r="BA105" s="145"/>
      <c r="BB105" s="145"/>
      <c r="BC105" s="145"/>
      <c r="BD105" s="145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86</v>
      </c>
      <c r="BK105" s="145"/>
      <c r="BL105" s="145"/>
      <c r="BM105" s="145"/>
    </row>
    <row r="106" spans="2:65" s="1" customFormat="1" ht="18" customHeight="1">
      <c r="B106" s="38"/>
      <c r="C106" s="39"/>
      <c r="D106" s="257" t="s">
        <v>132</v>
      </c>
      <c r="E106" s="258"/>
      <c r="F106" s="258"/>
      <c r="G106" s="258"/>
      <c r="H106" s="258"/>
      <c r="I106" s="39"/>
      <c r="J106" s="39"/>
      <c r="K106" s="39"/>
      <c r="L106" s="39"/>
      <c r="M106" s="39"/>
      <c r="N106" s="255">
        <f>ROUND(N88*T106,2)</f>
        <v>0</v>
      </c>
      <c r="O106" s="256"/>
      <c r="P106" s="256"/>
      <c r="Q106" s="256"/>
      <c r="R106" s="40"/>
      <c r="S106" s="145"/>
      <c r="T106" s="146"/>
      <c r="U106" s="147" t="s">
        <v>43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8" t="s">
        <v>129</v>
      </c>
      <c r="AZ106" s="145"/>
      <c r="BA106" s="145"/>
      <c r="BB106" s="145"/>
      <c r="BC106" s="145"/>
      <c r="BD106" s="145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86</v>
      </c>
      <c r="BK106" s="145"/>
      <c r="BL106" s="145"/>
      <c r="BM106" s="145"/>
    </row>
    <row r="107" spans="2:65" s="1" customFormat="1" ht="18" customHeight="1">
      <c r="B107" s="38"/>
      <c r="C107" s="39"/>
      <c r="D107" s="257" t="s">
        <v>133</v>
      </c>
      <c r="E107" s="258"/>
      <c r="F107" s="258"/>
      <c r="G107" s="258"/>
      <c r="H107" s="258"/>
      <c r="I107" s="39"/>
      <c r="J107" s="39"/>
      <c r="K107" s="39"/>
      <c r="L107" s="39"/>
      <c r="M107" s="39"/>
      <c r="N107" s="255">
        <f>ROUND(N88*T107,2)</f>
        <v>0</v>
      </c>
      <c r="O107" s="256"/>
      <c r="P107" s="256"/>
      <c r="Q107" s="256"/>
      <c r="R107" s="40"/>
      <c r="S107" s="145"/>
      <c r="T107" s="146"/>
      <c r="U107" s="147" t="s">
        <v>43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8" t="s">
        <v>129</v>
      </c>
      <c r="AZ107" s="145"/>
      <c r="BA107" s="145"/>
      <c r="BB107" s="145"/>
      <c r="BC107" s="145"/>
      <c r="BD107" s="145"/>
      <c r="BE107" s="149">
        <f t="shared" si="0"/>
        <v>0</v>
      </c>
      <c r="BF107" s="149">
        <f t="shared" si="1"/>
        <v>0</v>
      </c>
      <c r="BG107" s="149">
        <f t="shared" si="2"/>
        <v>0</v>
      </c>
      <c r="BH107" s="149">
        <f t="shared" si="3"/>
        <v>0</v>
      </c>
      <c r="BI107" s="149">
        <f t="shared" si="4"/>
        <v>0</v>
      </c>
      <c r="BJ107" s="148" t="s">
        <v>86</v>
      </c>
      <c r="BK107" s="145"/>
      <c r="BL107" s="145"/>
      <c r="BM107" s="145"/>
    </row>
    <row r="108" spans="2:65" s="1" customFormat="1" ht="18" customHeight="1">
      <c r="B108" s="38"/>
      <c r="C108" s="39"/>
      <c r="D108" s="109" t="s">
        <v>134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255">
        <f>ROUND(N88*T108,2)</f>
        <v>0</v>
      </c>
      <c r="O108" s="256"/>
      <c r="P108" s="256"/>
      <c r="Q108" s="256"/>
      <c r="R108" s="40"/>
      <c r="S108" s="145"/>
      <c r="T108" s="150"/>
      <c r="U108" s="151" t="s">
        <v>43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8" t="s">
        <v>135</v>
      </c>
      <c r="AZ108" s="145"/>
      <c r="BA108" s="145"/>
      <c r="BB108" s="145"/>
      <c r="BC108" s="145"/>
      <c r="BD108" s="145"/>
      <c r="BE108" s="149">
        <f t="shared" si="0"/>
        <v>0</v>
      </c>
      <c r="BF108" s="149">
        <f t="shared" si="1"/>
        <v>0</v>
      </c>
      <c r="BG108" s="149">
        <f t="shared" si="2"/>
        <v>0</v>
      </c>
      <c r="BH108" s="149">
        <f t="shared" si="3"/>
        <v>0</v>
      </c>
      <c r="BI108" s="149">
        <f t="shared" si="4"/>
        <v>0</v>
      </c>
      <c r="BJ108" s="148" t="s">
        <v>86</v>
      </c>
      <c r="BK108" s="145"/>
      <c r="BL108" s="145"/>
      <c r="BM108" s="145"/>
    </row>
    <row r="109" spans="2:65" s="1" customFormat="1" ht="13.5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  <c r="T109" s="132"/>
      <c r="U109" s="132"/>
    </row>
    <row r="110" spans="2:65" s="1" customFormat="1" ht="29.25" customHeight="1">
      <c r="B110" s="38"/>
      <c r="C110" s="120" t="s">
        <v>99</v>
      </c>
      <c r="D110" s="121"/>
      <c r="E110" s="121"/>
      <c r="F110" s="121"/>
      <c r="G110" s="121"/>
      <c r="H110" s="121"/>
      <c r="I110" s="121"/>
      <c r="J110" s="121"/>
      <c r="K110" s="121"/>
      <c r="L110" s="261">
        <f>ROUND(SUM(N88+N102),2)</f>
        <v>0</v>
      </c>
      <c r="M110" s="261"/>
      <c r="N110" s="261"/>
      <c r="O110" s="261"/>
      <c r="P110" s="261"/>
      <c r="Q110" s="261"/>
      <c r="R110" s="40"/>
      <c r="T110" s="132"/>
      <c r="U110" s="132"/>
    </row>
    <row r="111" spans="2:65" s="1" customFormat="1" ht="6.95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  <c r="T111" s="132"/>
      <c r="U111" s="132"/>
    </row>
    <row r="115" spans="2:63" s="1" customFormat="1" ht="6.95" customHeight="1"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7"/>
    </row>
    <row r="116" spans="2:63" s="1" customFormat="1" ht="36.950000000000003" customHeight="1">
      <c r="B116" s="38"/>
      <c r="C116" s="219" t="s">
        <v>136</v>
      </c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40"/>
    </row>
    <row r="117" spans="2:63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3" s="1" customFormat="1" ht="30" customHeight="1">
      <c r="B118" s="38"/>
      <c r="C118" s="33" t="s">
        <v>19</v>
      </c>
      <c r="D118" s="39"/>
      <c r="E118" s="39"/>
      <c r="F118" s="264" t="str">
        <f>F6</f>
        <v>LZ Draslovka Kolín - Rekonstrukce chladících věží a cirkulačního okruhu chlazení</v>
      </c>
      <c r="G118" s="265"/>
      <c r="H118" s="265"/>
      <c r="I118" s="265"/>
      <c r="J118" s="265"/>
      <c r="K118" s="265"/>
      <c r="L118" s="265"/>
      <c r="M118" s="265"/>
      <c r="N118" s="265"/>
      <c r="O118" s="265"/>
      <c r="P118" s="265"/>
      <c r="Q118" s="39"/>
      <c r="R118" s="40"/>
    </row>
    <row r="119" spans="2:63" s="1" customFormat="1" ht="36.950000000000003" customHeight="1">
      <c r="B119" s="38"/>
      <c r="C119" s="72" t="s">
        <v>107</v>
      </c>
      <c r="D119" s="39"/>
      <c r="E119" s="39"/>
      <c r="F119" s="239" t="str">
        <f>F7</f>
        <v>SO-41 - Budova vodního hospodářství (stavebně konstrukční řešení)</v>
      </c>
      <c r="G119" s="266"/>
      <c r="H119" s="266"/>
      <c r="I119" s="266"/>
      <c r="J119" s="266"/>
      <c r="K119" s="266"/>
      <c r="L119" s="266"/>
      <c r="M119" s="266"/>
      <c r="N119" s="266"/>
      <c r="O119" s="266"/>
      <c r="P119" s="266"/>
      <c r="Q119" s="39"/>
      <c r="R119" s="40"/>
    </row>
    <row r="120" spans="2:63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24</v>
      </c>
      <c r="D121" s="39"/>
      <c r="E121" s="39"/>
      <c r="F121" s="31" t="str">
        <f>F9</f>
        <v xml:space="preserve"> </v>
      </c>
      <c r="G121" s="39"/>
      <c r="H121" s="39"/>
      <c r="I121" s="39"/>
      <c r="J121" s="39"/>
      <c r="K121" s="33" t="s">
        <v>26</v>
      </c>
      <c r="L121" s="39"/>
      <c r="M121" s="268" t="str">
        <f>IF(O9="","",O9)</f>
        <v>28. 3. 2018</v>
      </c>
      <c r="N121" s="268"/>
      <c r="O121" s="268"/>
      <c r="P121" s="268"/>
      <c r="Q121" s="39"/>
      <c r="R121" s="40"/>
    </row>
    <row r="122" spans="2:63" s="1" customFormat="1" ht="6.9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>
      <c r="B123" s="38"/>
      <c r="C123" s="33" t="s">
        <v>28</v>
      </c>
      <c r="D123" s="39"/>
      <c r="E123" s="39"/>
      <c r="F123" s="31" t="str">
        <f>E12</f>
        <v>Lučební závody Draslovka, a.s. Kolín</v>
      </c>
      <c r="G123" s="39"/>
      <c r="H123" s="39"/>
      <c r="I123" s="39"/>
      <c r="J123" s="39"/>
      <c r="K123" s="33" t="s">
        <v>34</v>
      </c>
      <c r="L123" s="39"/>
      <c r="M123" s="223" t="str">
        <f>E18</f>
        <v>VAPCE, s.r.o. Pardubice</v>
      </c>
      <c r="N123" s="223"/>
      <c r="O123" s="223"/>
      <c r="P123" s="223"/>
      <c r="Q123" s="223"/>
      <c r="R123" s="40"/>
    </row>
    <row r="124" spans="2:63" s="1" customFormat="1" ht="14.45" customHeight="1">
      <c r="B124" s="38"/>
      <c r="C124" s="33" t="s">
        <v>32</v>
      </c>
      <c r="D124" s="39"/>
      <c r="E124" s="39"/>
      <c r="F124" s="31" t="str">
        <f>IF(E15="","",E15)</f>
        <v>Vyplň údaj</v>
      </c>
      <c r="G124" s="39"/>
      <c r="H124" s="39"/>
      <c r="I124" s="39"/>
      <c r="J124" s="39"/>
      <c r="K124" s="33" t="s">
        <v>37</v>
      </c>
      <c r="L124" s="39"/>
      <c r="M124" s="223" t="str">
        <f>E21</f>
        <v xml:space="preserve"> </v>
      </c>
      <c r="N124" s="223"/>
      <c r="O124" s="223"/>
      <c r="P124" s="223"/>
      <c r="Q124" s="223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8" customFormat="1" ht="29.25" customHeight="1">
      <c r="B126" s="152"/>
      <c r="C126" s="153" t="s">
        <v>137</v>
      </c>
      <c r="D126" s="154" t="s">
        <v>138</v>
      </c>
      <c r="E126" s="154" t="s">
        <v>60</v>
      </c>
      <c r="F126" s="283" t="s">
        <v>139</v>
      </c>
      <c r="G126" s="283"/>
      <c r="H126" s="283"/>
      <c r="I126" s="283"/>
      <c r="J126" s="154" t="s">
        <v>140</v>
      </c>
      <c r="K126" s="154" t="s">
        <v>141</v>
      </c>
      <c r="L126" s="283" t="s">
        <v>142</v>
      </c>
      <c r="M126" s="283"/>
      <c r="N126" s="283" t="s">
        <v>112</v>
      </c>
      <c r="O126" s="283"/>
      <c r="P126" s="283"/>
      <c r="Q126" s="284"/>
      <c r="R126" s="155"/>
      <c r="T126" s="83" t="s">
        <v>143</v>
      </c>
      <c r="U126" s="84" t="s">
        <v>42</v>
      </c>
      <c r="V126" s="84" t="s">
        <v>144</v>
      </c>
      <c r="W126" s="84" t="s">
        <v>145</v>
      </c>
      <c r="X126" s="84" t="s">
        <v>146</v>
      </c>
      <c r="Y126" s="84" t="s">
        <v>147</v>
      </c>
      <c r="Z126" s="84" t="s">
        <v>148</v>
      </c>
      <c r="AA126" s="85" t="s">
        <v>149</v>
      </c>
    </row>
    <row r="127" spans="2:63" s="1" customFormat="1" ht="29.25" customHeight="1">
      <c r="B127" s="38"/>
      <c r="C127" s="87" t="s">
        <v>109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04">
        <f>BK127</f>
        <v>0</v>
      </c>
      <c r="O127" s="305"/>
      <c r="P127" s="305"/>
      <c r="Q127" s="305"/>
      <c r="R127" s="40"/>
      <c r="T127" s="86"/>
      <c r="U127" s="54"/>
      <c r="V127" s="54"/>
      <c r="W127" s="156">
        <f>W128+W237+W240</f>
        <v>0</v>
      </c>
      <c r="X127" s="54"/>
      <c r="Y127" s="156">
        <f>Y128+Y237+Y240</f>
        <v>20.007016489999998</v>
      </c>
      <c r="Z127" s="54"/>
      <c r="AA127" s="157">
        <f>AA128+AA237+AA240</f>
        <v>33.813858000000003</v>
      </c>
      <c r="AT127" s="22" t="s">
        <v>77</v>
      </c>
      <c r="AU127" s="22" t="s">
        <v>114</v>
      </c>
      <c r="BK127" s="158">
        <f>BK128+BK237+BK240</f>
        <v>0</v>
      </c>
    </row>
    <row r="128" spans="2:63" s="9" customFormat="1" ht="37.35" customHeight="1">
      <c r="B128" s="159"/>
      <c r="C128" s="160"/>
      <c r="D128" s="161" t="s">
        <v>115</v>
      </c>
      <c r="E128" s="161"/>
      <c r="F128" s="161"/>
      <c r="G128" s="161"/>
      <c r="H128" s="161"/>
      <c r="I128" s="161"/>
      <c r="J128" s="161"/>
      <c r="K128" s="161"/>
      <c r="L128" s="161"/>
      <c r="M128" s="161"/>
      <c r="N128" s="281">
        <f>BK128</f>
        <v>0</v>
      </c>
      <c r="O128" s="278"/>
      <c r="P128" s="278"/>
      <c r="Q128" s="278"/>
      <c r="R128" s="162"/>
      <c r="T128" s="163"/>
      <c r="U128" s="160"/>
      <c r="V128" s="160"/>
      <c r="W128" s="164">
        <f>W129+W136+W145+W173+W176+W179+W228+W235</f>
        <v>0</v>
      </c>
      <c r="X128" s="160"/>
      <c r="Y128" s="164">
        <f>Y129+Y136+Y145+Y173+Y176+Y179+Y228+Y235</f>
        <v>20.007016489999998</v>
      </c>
      <c r="Z128" s="160"/>
      <c r="AA128" s="165">
        <f>AA129+AA136+AA145+AA173+AA176+AA179+AA228+AA235</f>
        <v>33.813858000000003</v>
      </c>
      <c r="AR128" s="166" t="s">
        <v>86</v>
      </c>
      <c r="AT128" s="167" t="s">
        <v>77</v>
      </c>
      <c r="AU128" s="167" t="s">
        <v>78</v>
      </c>
      <c r="AY128" s="166" t="s">
        <v>150</v>
      </c>
      <c r="BK128" s="168">
        <f>BK129+BK136+BK145+BK173+BK176+BK179+BK228+BK235</f>
        <v>0</v>
      </c>
    </row>
    <row r="129" spans="2:65" s="9" customFormat="1" ht="19.899999999999999" customHeight="1">
      <c r="B129" s="159"/>
      <c r="C129" s="160"/>
      <c r="D129" s="169" t="s">
        <v>116</v>
      </c>
      <c r="E129" s="169"/>
      <c r="F129" s="169"/>
      <c r="G129" s="169"/>
      <c r="H129" s="169"/>
      <c r="I129" s="169"/>
      <c r="J129" s="169"/>
      <c r="K129" s="169"/>
      <c r="L129" s="169"/>
      <c r="M129" s="169"/>
      <c r="N129" s="306">
        <f>BK129</f>
        <v>0</v>
      </c>
      <c r="O129" s="307"/>
      <c r="P129" s="307"/>
      <c r="Q129" s="307"/>
      <c r="R129" s="162"/>
      <c r="T129" s="163"/>
      <c r="U129" s="160"/>
      <c r="V129" s="160"/>
      <c r="W129" s="164">
        <f>SUM(W130:W135)</f>
        <v>0</v>
      </c>
      <c r="X129" s="160"/>
      <c r="Y129" s="164">
        <f>SUM(Y130:Y135)</f>
        <v>0</v>
      </c>
      <c r="Z129" s="160"/>
      <c r="AA129" s="165">
        <f>SUM(AA130:AA135)</f>
        <v>0</v>
      </c>
      <c r="AR129" s="166" t="s">
        <v>86</v>
      </c>
      <c r="AT129" s="167" t="s">
        <v>77</v>
      </c>
      <c r="AU129" s="167" t="s">
        <v>86</v>
      </c>
      <c r="AY129" s="166" t="s">
        <v>150</v>
      </c>
      <c r="BK129" s="168">
        <f>SUM(BK130:BK135)</f>
        <v>0</v>
      </c>
    </row>
    <row r="130" spans="2:65" s="1" customFormat="1" ht="38.25" customHeight="1">
      <c r="B130" s="38"/>
      <c r="C130" s="170" t="s">
        <v>86</v>
      </c>
      <c r="D130" s="170" t="s">
        <v>151</v>
      </c>
      <c r="E130" s="171" t="s">
        <v>152</v>
      </c>
      <c r="F130" s="285" t="s">
        <v>153</v>
      </c>
      <c r="G130" s="285"/>
      <c r="H130" s="285"/>
      <c r="I130" s="285"/>
      <c r="J130" s="172" t="s">
        <v>154</v>
      </c>
      <c r="K130" s="173">
        <v>1.02</v>
      </c>
      <c r="L130" s="286">
        <v>0</v>
      </c>
      <c r="M130" s="287"/>
      <c r="N130" s="288">
        <f>ROUND(L130*K130,2)</f>
        <v>0</v>
      </c>
      <c r="O130" s="288"/>
      <c r="P130" s="288"/>
      <c r="Q130" s="288"/>
      <c r="R130" s="40"/>
      <c r="T130" s="174" t="s">
        <v>22</v>
      </c>
      <c r="U130" s="47" t="s">
        <v>43</v>
      </c>
      <c r="V130" s="39"/>
      <c r="W130" s="175">
        <f>V130*K130</f>
        <v>0</v>
      </c>
      <c r="X130" s="175">
        <v>0</v>
      </c>
      <c r="Y130" s="175">
        <f>X130*K130</f>
        <v>0</v>
      </c>
      <c r="Z130" s="175">
        <v>0</v>
      </c>
      <c r="AA130" s="176">
        <f>Z130*K130</f>
        <v>0</v>
      </c>
      <c r="AR130" s="22" t="s">
        <v>155</v>
      </c>
      <c r="AT130" s="22" t="s">
        <v>151</v>
      </c>
      <c r="AU130" s="22" t="s">
        <v>105</v>
      </c>
      <c r="AY130" s="22" t="s">
        <v>150</v>
      </c>
      <c r="BE130" s="113">
        <f>IF(U130="základní",N130,0)</f>
        <v>0</v>
      </c>
      <c r="BF130" s="113">
        <f>IF(U130="snížená",N130,0)</f>
        <v>0</v>
      </c>
      <c r="BG130" s="113">
        <f>IF(U130="zákl. přenesená",N130,0)</f>
        <v>0</v>
      </c>
      <c r="BH130" s="113">
        <f>IF(U130="sníž. přenesená",N130,0)</f>
        <v>0</v>
      </c>
      <c r="BI130" s="113">
        <f>IF(U130="nulová",N130,0)</f>
        <v>0</v>
      </c>
      <c r="BJ130" s="22" t="s">
        <v>86</v>
      </c>
      <c r="BK130" s="113">
        <f>ROUND(L130*K130,2)</f>
        <v>0</v>
      </c>
      <c r="BL130" s="22" t="s">
        <v>155</v>
      </c>
      <c r="BM130" s="22" t="s">
        <v>156</v>
      </c>
    </row>
    <row r="131" spans="2:65" s="10" customFormat="1" ht="16.5" customHeight="1">
      <c r="B131" s="177"/>
      <c r="C131" s="178"/>
      <c r="D131" s="178"/>
      <c r="E131" s="179" t="s">
        <v>22</v>
      </c>
      <c r="F131" s="289" t="s">
        <v>157</v>
      </c>
      <c r="G131" s="290"/>
      <c r="H131" s="290"/>
      <c r="I131" s="290"/>
      <c r="J131" s="178"/>
      <c r="K131" s="179" t="s">
        <v>22</v>
      </c>
      <c r="L131" s="178"/>
      <c r="M131" s="178"/>
      <c r="N131" s="178"/>
      <c r="O131" s="178"/>
      <c r="P131" s="178"/>
      <c r="Q131" s="178"/>
      <c r="R131" s="180"/>
      <c r="T131" s="181"/>
      <c r="U131" s="178"/>
      <c r="V131" s="178"/>
      <c r="W131" s="178"/>
      <c r="X131" s="178"/>
      <c r="Y131" s="178"/>
      <c r="Z131" s="178"/>
      <c r="AA131" s="182"/>
      <c r="AT131" s="183" t="s">
        <v>158</v>
      </c>
      <c r="AU131" s="183" t="s">
        <v>105</v>
      </c>
      <c r="AV131" s="10" t="s">
        <v>86</v>
      </c>
      <c r="AW131" s="10" t="s">
        <v>36</v>
      </c>
      <c r="AX131" s="10" t="s">
        <v>78</v>
      </c>
      <c r="AY131" s="183" t="s">
        <v>150</v>
      </c>
    </row>
    <row r="132" spans="2:65" s="11" customFormat="1" ht="16.5" customHeight="1">
      <c r="B132" s="184"/>
      <c r="C132" s="185"/>
      <c r="D132" s="185"/>
      <c r="E132" s="186" t="s">
        <v>22</v>
      </c>
      <c r="F132" s="291" t="s">
        <v>159</v>
      </c>
      <c r="G132" s="292"/>
      <c r="H132" s="292"/>
      <c r="I132" s="292"/>
      <c r="J132" s="185"/>
      <c r="K132" s="187">
        <v>1.02</v>
      </c>
      <c r="L132" s="185"/>
      <c r="M132" s="185"/>
      <c r="N132" s="185"/>
      <c r="O132" s="185"/>
      <c r="P132" s="185"/>
      <c r="Q132" s="185"/>
      <c r="R132" s="188"/>
      <c r="T132" s="189"/>
      <c r="U132" s="185"/>
      <c r="V132" s="185"/>
      <c r="W132" s="185"/>
      <c r="X132" s="185"/>
      <c r="Y132" s="185"/>
      <c r="Z132" s="185"/>
      <c r="AA132" s="190"/>
      <c r="AT132" s="191" t="s">
        <v>158</v>
      </c>
      <c r="AU132" s="191" t="s">
        <v>105</v>
      </c>
      <c r="AV132" s="11" t="s">
        <v>105</v>
      </c>
      <c r="AW132" s="11" t="s">
        <v>36</v>
      </c>
      <c r="AX132" s="11" t="s">
        <v>86</v>
      </c>
      <c r="AY132" s="191" t="s">
        <v>150</v>
      </c>
    </row>
    <row r="133" spans="2:65" s="1" customFormat="1" ht="25.5" customHeight="1">
      <c r="B133" s="38"/>
      <c r="C133" s="170" t="s">
        <v>105</v>
      </c>
      <c r="D133" s="170" t="s">
        <v>151</v>
      </c>
      <c r="E133" s="171" t="s">
        <v>160</v>
      </c>
      <c r="F133" s="285" t="s">
        <v>161</v>
      </c>
      <c r="G133" s="285"/>
      <c r="H133" s="285"/>
      <c r="I133" s="285"/>
      <c r="J133" s="172" t="s">
        <v>154</v>
      </c>
      <c r="K133" s="173">
        <v>0.89700000000000002</v>
      </c>
      <c r="L133" s="286">
        <v>0</v>
      </c>
      <c r="M133" s="287"/>
      <c r="N133" s="288">
        <f>ROUND(L133*K133,2)</f>
        <v>0</v>
      </c>
      <c r="O133" s="288"/>
      <c r="P133" s="288"/>
      <c r="Q133" s="288"/>
      <c r="R133" s="40"/>
      <c r="T133" s="174" t="s">
        <v>22</v>
      </c>
      <c r="U133" s="47" t="s">
        <v>43</v>
      </c>
      <c r="V133" s="39"/>
      <c r="W133" s="175">
        <f>V133*K133</f>
        <v>0</v>
      </c>
      <c r="X133" s="175">
        <v>0</v>
      </c>
      <c r="Y133" s="175">
        <f>X133*K133</f>
        <v>0</v>
      </c>
      <c r="Z133" s="175">
        <v>0</v>
      </c>
      <c r="AA133" s="176">
        <f>Z133*K133</f>
        <v>0</v>
      </c>
      <c r="AR133" s="22" t="s">
        <v>155</v>
      </c>
      <c r="AT133" s="22" t="s">
        <v>151</v>
      </c>
      <c r="AU133" s="22" t="s">
        <v>105</v>
      </c>
      <c r="AY133" s="22" t="s">
        <v>150</v>
      </c>
      <c r="BE133" s="113">
        <f>IF(U133="základní",N133,0)</f>
        <v>0</v>
      </c>
      <c r="BF133" s="113">
        <f>IF(U133="snížená",N133,0)</f>
        <v>0</v>
      </c>
      <c r="BG133" s="113">
        <f>IF(U133="zákl. přenesená",N133,0)</f>
        <v>0</v>
      </c>
      <c r="BH133" s="113">
        <f>IF(U133="sníž. přenesená",N133,0)</f>
        <v>0</v>
      </c>
      <c r="BI133" s="113">
        <f>IF(U133="nulová",N133,0)</f>
        <v>0</v>
      </c>
      <c r="BJ133" s="22" t="s">
        <v>86</v>
      </c>
      <c r="BK133" s="113">
        <f>ROUND(L133*K133,2)</f>
        <v>0</v>
      </c>
      <c r="BL133" s="22" t="s">
        <v>155</v>
      </c>
      <c r="BM133" s="22" t="s">
        <v>162</v>
      </c>
    </row>
    <row r="134" spans="2:65" s="10" customFormat="1" ht="16.5" customHeight="1">
      <c r="B134" s="177"/>
      <c r="C134" s="178"/>
      <c r="D134" s="178"/>
      <c r="E134" s="179" t="s">
        <v>22</v>
      </c>
      <c r="F134" s="289" t="s">
        <v>157</v>
      </c>
      <c r="G134" s="290"/>
      <c r="H134" s="290"/>
      <c r="I134" s="290"/>
      <c r="J134" s="178"/>
      <c r="K134" s="179" t="s">
        <v>22</v>
      </c>
      <c r="L134" s="178"/>
      <c r="M134" s="178"/>
      <c r="N134" s="178"/>
      <c r="O134" s="178"/>
      <c r="P134" s="178"/>
      <c r="Q134" s="178"/>
      <c r="R134" s="180"/>
      <c r="T134" s="181"/>
      <c r="U134" s="178"/>
      <c r="V134" s="178"/>
      <c r="W134" s="178"/>
      <c r="X134" s="178"/>
      <c r="Y134" s="178"/>
      <c r="Z134" s="178"/>
      <c r="AA134" s="182"/>
      <c r="AT134" s="183" t="s">
        <v>158</v>
      </c>
      <c r="AU134" s="183" t="s">
        <v>105</v>
      </c>
      <c r="AV134" s="10" t="s">
        <v>86</v>
      </c>
      <c r="AW134" s="10" t="s">
        <v>36</v>
      </c>
      <c r="AX134" s="10" t="s">
        <v>78</v>
      </c>
      <c r="AY134" s="183" t="s">
        <v>150</v>
      </c>
    </row>
    <row r="135" spans="2:65" s="11" customFormat="1" ht="16.5" customHeight="1">
      <c r="B135" s="184"/>
      <c r="C135" s="185"/>
      <c r="D135" s="185"/>
      <c r="E135" s="186" t="s">
        <v>22</v>
      </c>
      <c r="F135" s="291" t="s">
        <v>163</v>
      </c>
      <c r="G135" s="292"/>
      <c r="H135" s="292"/>
      <c r="I135" s="292"/>
      <c r="J135" s="185"/>
      <c r="K135" s="187">
        <v>0.89700000000000002</v>
      </c>
      <c r="L135" s="185"/>
      <c r="M135" s="185"/>
      <c r="N135" s="185"/>
      <c r="O135" s="185"/>
      <c r="P135" s="185"/>
      <c r="Q135" s="185"/>
      <c r="R135" s="188"/>
      <c r="T135" s="189"/>
      <c r="U135" s="185"/>
      <c r="V135" s="185"/>
      <c r="W135" s="185"/>
      <c r="X135" s="185"/>
      <c r="Y135" s="185"/>
      <c r="Z135" s="185"/>
      <c r="AA135" s="190"/>
      <c r="AT135" s="191" t="s">
        <v>158</v>
      </c>
      <c r="AU135" s="191" t="s">
        <v>105</v>
      </c>
      <c r="AV135" s="11" t="s">
        <v>105</v>
      </c>
      <c r="AW135" s="11" t="s">
        <v>36</v>
      </c>
      <c r="AX135" s="11" t="s">
        <v>86</v>
      </c>
      <c r="AY135" s="191" t="s">
        <v>150</v>
      </c>
    </row>
    <row r="136" spans="2:65" s="9" customFormat="1" ht="29.85" customHeight="1">
      <c r="B136" s="159"/>
      <c r="C136" s="160"/>
      <c r="D136" s="169" t="s">
        <v>117</v>
      </c>
      <c r="E136" s="169"/>
      <c r="F136" s="169"/>
      <c r="G136" s="169"/>
      <c r="H136" s="169"/>
      <c r="I136" s="169"/>
      <c r="J136" s="169"/>
      <c r="K136" s="169"/>
      <c r="L136" s="169"/>
      <c r="M136" s="169"/>
      <c r="N136" s="306">
        <f>BK136</f>
        <v>0</v>
      </c>
      <c r="O136" s="307"/>
      <c r="P136" s="307"/>
      <c r="Q136" s="307"/>
      <c r="R136" s="162"/>
      <c r="T136" s="163"/>
      <c r="U136" s="160"/>
      <c r="V136" s="160"/>
      <c r="W136" s="164">
        <f>SUM(W137:W144)</f>
        <v>0</v>
      </c>
      <c r="X136" s="160"/>
      <c r="Y136" s="164">
        <f>SUM(Y137:Y144)</f>
        <v>18.855203639999999</v>
      </c>
      <c r="Z136" s="160"/>
      <c r="AA136" s="165">
        <f>SUM(AA137:AA144)</f>
        <v>0</v>
      </c>
      <c r="AR136" s="166" t="s">
        <v>86</v>
      </c>
      <c r="AT136" s="167" t="s">
        <v>77</v>
      </c>
      <c r="AU136" s="167" t="s">
        <v>86</v>
      </c>
      <c r="AY136" s="166" t="s">
        <v>150</v>
      </c>
      <c r="BK136" s="168">
        <f>SUM(BK137:BK144)</f>
        <v>0</v>
      </c>
    </row>
    <row r="137" spans="2:65" s="1" customFormat="1" ht="25.5" customHeight="1">
      <c r="B137" s="38"/>
      <c r="C137" s="170" t="s">
        <v>164</v>
      </c>
      <c r="D137" s="170" t="s">
        <v>151</v>
      </c>
      <c r="E137" s="171" t="s">
        <v>165</v>
      </c>
      <c r="F137" s="285" t="s">
        <v>166</v>
      </c>
      <c r="G137" s="285"/>
      <c r="H137" s="285"/>
      <c r="I137" s="285"/>
      <c r="J137" s="172" t="s">
        <v>167</v>
      </c>
      <c r="K137" s="173">
        <v>0.60799999999999998</v>
      </c>
      <c r="L137" s="286">
        <v>0</v>
      </c>
      <c r="M137" s="287"/>
      <c r="N137" s="288">
        <f>ROUND(L137*K137,2)</f>
        <v>0</v>
      </c>
      <c r="O137" s="288"/>
      <c r="P137" s="288"/>
      <c r="Q137" s="288"/>
      <c r="R137" s="40"/>
      <c r="T137" s="174" t="s">
        <v>22</v>
      </c>
      <c r="U137" s="47" t="s">
        <v>43</v>
      </c>
      <c r="V137" s="39"/>
      <c r="W137" s="175">
        <f>V137*K137</f>
        <v>0</v>
      </c>
      <c r="X137" s="175">
        <v>1.0395300000000001</v>
      </c>
      <c r="Y137" s="175">
        <f>X137*K137</f>
        <v>0.63203423999999997</v>
      </c>
      <c r="Z137" s="175">
        <v>0</v>
      </c>
      <c r="AA137" s="176">
        <f>Z137*K137</f>
        <v>0</v>
      </c>
      <c r="AR137" s="22" t="s">
        <v>155</v>
      </c>
      <c r="AT137" s="22" t="s">
        <v>151</v>
      </c>
      <c r="AU137" s="22" t="s">
        <v>105</v>
      </c>
      <c r="AY137" s="22" t="s">
        <v>150</v>
      </c>
      <c r="BE137" s="113">
        <f>IF(U137="základní",N137,0)</f>
        <v>0</v>
      </c>
      <c r="BF137" s="113">
        <f>IF(U137="snížená",N137,0)</f>
        <v>0</v>
      </c>
      <c r="BG137" s="113">
        <f>IF(U137="zákl. přenesená",N137,0)</f>
        <v>0</v>
      </c>
      <c r="BH137" s="113">
        <f>IF(U137="sníž. přenesená",N137,0)</f>
        <v>0</v>
      </c>
      <c r="BI137" s="113">
        <f>IF(U137="nulová",N137,0)</f>
        <v>0</v>
      </c>
      <c r="BJ137" s="22" t="s">
        <v>86</v>
      </c>
      <c r="BK137" s="113">
        <f>ROUND(L137*K137,2)</f>
        <v>0</v>
      </c>
      <c r="BL137" s="22" t="s">
        <v>155</v>
      </c>
      <c r="BM137" s="22" t="s">
        <v>168</v>
      </c>
    </row>
    <row r="138" spans="2:65" s="11" customFormat="1" ht="16.5" customHeight="1">
      <c r="B138" s="184"/>
      <c r="C138" s="185"/>
      <c r="D138" s="185"/>
      <c r="E138" s="186" t="s">
        <v>22</v>
      </c>
      <c r="F138" s="293" t="s">
        <v>169</v>
      </c>
      <c r="G138" s="294"/>
      <c r="H138" s="294"/>
      <c r="I138" s="294"/>
      <c r="J138" s="185"/>
      <c r="K138" s="187">
        <v>0.60799999999999998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90"/>
      <c r="AT138" s="191" t="s">
        <v>158</v>
      </c>
      <c r="AU138" s="191" t="s">
        <v>105</v>
      </c>
      <c r="AV138" s="11" t="s">
        <v>105</v>
      </c>
      <c r="AW138" s="11" t="s">
        <v>36</v>
      </c>
      <c r="AX138" s="11" t="s">
        <v>86</v>
      </c>
      <c r="AY138" s="191" t="s">
        <v>150</v>
      </c>
    </row>
    <row r="139" spans="2:65" s="1" customFormat="1" ht="25.5" customHeight="1">
      <c r="B139" s="38"/>
      <c r="C139" s="170" t="s">
        <v>155</v>
      </c>
      <c r="D139" s="170" t="s">
        <v>151</v>
      </c>
      <c r="E139" s="171" t="s">
        <v>170</v>
      </c>
      <c r="F139" s="285" t="s">
        <v>171</v>
      </c>
      <c r="G139" s="285"/>
      <c r="H139" s="285"/>
      <c r="I139" s="285"/>
      <c r="J139" s="172" t="s">
        <v>154</v>
      </c>
      <c r="K139" s="173">
        <v>7.234</v>
      </c>
      <c r="L139" s="286">
        <v>0</v>
      </c>
      <c r="M139" s="287"/>
      <c r="N139" s="288">
        <f>ROUND(L139*K139,2)</f>
        <v>0</v>
      </c>
      <c r="O139" s="288"/>
      <c r="P139" s="288"/>
      <c r="Q139" s="288"/>
      <c r="R139" s="40"/>
      <c r="T139" s="174" t="s">
        <v>22</v>
      </c>
      <c r="U139" s="47" t="s">
        <v>43</v>
      </c>
      <c r="V139" s="39"/>
      <c r="W139" s="175">
        <f>V139*K139</f>
        <v>0</v>
      </c>
      <c r="X139" s="175">
        <v>2.5190999999999999</v>
      </c>
      <c r="Y139" s="175">
        <f>X139*K139</f>
        <v>18.2231694</v>
      </c>
      <c r="Z139" s="175">
        <v>0</v>
      </c>
      <c r="AA139" s="176">
        <f>Z139*K139</f>
        <v>0</v>
      </c>
      <c r="AR139" s="22" t="s">
        <v>155</v>
      </c>
      <c r="AT139" s="22" t="s">
        <v>151</v>
      </c>
      <c r="AU139" s="22" t="s">
        <v>105</v>
      </c>
      <c r="AY139" s="22" t="s">
        <v>150</v>
      </c>
      <c r="BE139" s="113">
        <f>IF(U139="základní",N139,0)</f>
        <v>0</v>
      </c>
      <c r="BF139" s="113">
        <f>IF(U139="snížená",N139,0)</f>
        <v>0</v>
      </c>
      <c r="BG139" s="113">
        <f>IF(U139="zákl. přenesená",N139,0)</f>
        <v>0</v>
      </c>
      <c r="BH139" s="113">
        <f>IF(U139="sníž. přenesená",N139,0)</f>
        <v>0</v>
      </c>
      <c r="BI139" s="113">
        <f>IF(U139="nulová",N139,0)</f>
        <v>0</v>
      </c>
      <c r="BJ139" s="22" t="s">
        <v>86</v>
      </c>
      <c r="BK139" s="113">
        <f>ROUND(L139*K139,2)</f>
        <v>0</v>
      </c>
      <c r="BL139" s="22" t="s">
        <v>155</v>
      </c>
      <c r="BM139" s="22" t="s">
        <v>172</v>
      </c>
    </row>
    <row r="140" spans="2:65" s="11" customFormat="1" ht="16.5" customHeight="1">
      <c r="B140" s="184"/>
      <c r="C140" s="185"/>
      <c r="D140" s="185"/>
      <c r="E140" s="186" t="s">
        <v>22</v>
      </c>
      <c r="F140" s="293" t="s">
        <v>173</v>
      </c>
      <c r="G140" s="294"/>
      <c r="H140" s="294"/>
      <c r="I140" s="294"/>
      <c r="J140" s="185"/>
      <c r="K140" s="187">
        <v>5.8730000000000002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90"/>
      <c r="AT140" s="191" t="s">
        <v>158</v>
      </c>
      <c r="AU140" s="191" t="s">
        <v>105</v>
      </c>
      <c r="AV140" s="11" t="s">
        <v>105</v>
      </c>
      <c r="AW140" s="11" t="s">
        <v>36</v>
      </c>
      <c r="AX140" s="11" t="s">
        <v>78</v>
      </c>
      <c r="AY140" s="191" t="s">
        <v>150</v>
      </c>
    </row>
    <row r="141" spans="2:65" s="11" customFormat="1" ht="16.5" customHeight="1">
      <c r="B141" s="184"/>
      <c r="C141" s="185"/>
      <c r="D141" s="185"/>
      <c r="E141" s="186" t="s">
        <v>22</v>
      </c>
      <c r="F141" s="291" t="s">
        <v>174</v>
      </c>
      <c r="G141" s="292"/>
      <c r="H141" s="292"/>
      <c r="I141" s="292"/>
      <c r="J141" s="185"/>
      <c r="K141" s="187">
        <v>0.38800000000000001</v>
      </c>
      <c r="L141" s="185"/>
      <c r="M141" s="185"/>
      <c r="N141" s="185"/>
      <c r="O141" s="185"/>
      <c r="P141" s="185"/>
      <c r="Q141" s="185"/>
      <c r="R141" s="188"/>
      <c r="T141" s="189"/>
      <c r="U141" s="185"/>
      <c r="V141" s="185"/>
      <c r="W141" s="185"/>
      <c r="X141" s="185"/>
      <c r="Y141" s="185"/>
      <c r="Z141" s="185"/>
      <c r="AA141" s="190"/>
      <c r="AT141" s="191" t="s">
        <v>158</v>
      </c>
      <c r="AU141" s="191" t="s">
        <v>105</v>
      </c>
      <c r="AV141" s="11" t="s">
        <v>105</v>
      </c>
      <c r="AW141" s="11" t="s">
        <v>36</v>
      </c>
      <c r="AX141" s="11" t="s">
        <v>78</v>
      </c>
      <c r="AY141" s="191" t="s">
        <v>150</v>
      </c>
    </row>
    <row r="142" spans="2:65" s="11" customFormat="1" ht="16.5" customHeight="1">
      <c r="B142" s="184"/>
      <c r="C142" s="185"/>
      <c r="D142" s="185"/>
      <c r="E142" s="186" t="s">
        <v>22</v>
      </c>
      <c r="F142" s="291" t="s">
        <v>175</v>
      </c>
      <c r="G142" s="292"/>
      <c r="H142" s="292"/>
      <c r="I142" s="292"/>
      <c r="J142" s="185"/>
      <c r="K142" s="187">
        <v>0.47299999999999998</v>
      </c>
      <c r="L142" s="185"/>
      <c r="M142" s="185"/>
      <c r="N142" s="185"/>
      <c r="O142" s="185"/>
      <c r="P142" s="185"/>
      <c r="Q142" s="185"/>
      <c r="R142" s="188"/>
      <c r="T142" s="189"/>
      <c r="U142" s="185"/>
      <c r="V142" s="185"/>
      <c r="W142" s="185"/>
      <c r="X142" s="185"/>
      <c r="Y142" s="185"/>
      <c r="Z142" s="185"/>
      <c r="AA142" s="190"/>
      <c r="AT142" s="191" t="s">
        <v>158</v>
      </c>
      <c r="AU142" s="191" t="s">
        <v>105</v>
      </c>
      <c r="AV142" s="11" t="s">
        <v>105</v>
      </c>
      <c r="AW142" s="11" t="s">
        <v>36</v>
      </c>
      <c r="AX142" s="11" t="s">
        <v>78</v>
      </c>
      <c r="AY142" s="191" t="s">
        <v>150</v>
      </c>
    </row>
    <row r="143" spans="2:65" s="11" customFormat="1" ht="16.5" customHeight="1">
      <c r="B143" s="184"/>
      <c r="C143" s="185"/>
      <c r="D143" s="185"/>
      <c r="E143" s="186" t="s">
        <v>22</v>
      </c>
      <c r="F143" s="291" t="s">
        <v>176</v>
      </c>
      <c r="G143" s="292"/>
      <c r="H143" s="292"/>
      <c r="I143" s="292"/>
      <c r="J143" s="185"/>
      <c r="K143" s="187">
        <v>0.5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90"/>
      <c r="AT143" s="191" t="s">
        <v>158</v>
      </c>
      <c r="AU143" s="191" t="s">
        <v>105</v>
      </c>
      <c r="AV143" s="11" t="s">
        <v>105</v>
      </c>
      <c r="AW143" s="11" t="s">
        <v>36</v>
      </c>
      <c r="AX143" s="11" t="s">
        <v>78</v>
      </c>
      <c r="AY143" s="191" t="s">
        <v>150</v>
      </c>
    </row>
    <row r="144" spans="2:65" s="12" customFormat="1" ht="16.5" customHeight="1">
      <c r="B144" s="192"/>
      <c r="C144" s="193"/>
      <c r="D144" s="193"/>
      <c r="E144" s="194" t="s">
        <v>22</v>
      </c>
      <c r="F144" s="295" t="s">
        <v>177</v>
      </c>
      <c r="G144" s="296"/>
      <c r="H144" s="296"/>
      <c r="I144" s="296"/>
      <c r="J144" s="193"/>
      <c r="K144" s="195">
        <v>7.234</v>
      </c>
      <c r="L144" s="193"/>
      <c r="M144" s="193"/>
      <c r="N144" s="193"/>
      <c r="O144" s="193"/>
      <c r="P144" s="193"/>
      <c r="Q144" s="193"/>
      <c r="R144" s="196"/>
      <c r="T144" s="197"/>
      <c r="U144" s="193"/>
      <c r="V144" s="193"/>
      <c r="W144" s="193"/>
      <c r="X144" s="193"/>
      <c r="Y144" s="193"/>
      <c r="Z144" s="193"/>
      <c r="AA144" s="198"/>
      <c r="AT144" s="199" t="s">
        <v>158</v>
      </c>
      <c r="AU144" s="199" t="s">
        <v>105</v>
      </c>
      <c r="AV144" s="12" t="s">
        <v>155</v>
      </c>
      <c r="AW144" s="12" t="s">
        <v>36</v>
      </c>
      <c r="AX144" s="12" t="s">
        <v>86</v>
      </c>
      <c r="AY144" s="199" t="s">
        <v>150</v>
      </c>
    </row>
    <row r="145" spans="2:65" s="9" customFormat="1" ht="29.85" customHeight="1">
      <c r="B145" s="159"/>
      <c r="C145" s="160"/>
      <c r="D145" s="169" t="s">
        <v>118</v>
      </c>
      <c r="E145" s="169"/>
      <c r="F145" s="169"/>
      <c r="G145" s="169"/>
      <c r="H145" s="169"/>
      <c r="I145" s="169"/>
      <c r="J145" s="169"/>
      <c r="K145" s="169"/>
      <c r="L145" s="169"/>
      <c r="M145" s="169"/>
      <c r="N145" s="306">
        <f>BK145</f>
        <v>0</v>
      </c>
      <c r="O145" s="307"/>
      <c r="P145" s="307"/>
      <c r="Q145" s="307"/>
      <c r="R145" s="162"/>
      <c r="T145" s="163"/>
      <c r="U145" s="160"/>
      <c r="V145" s="160"/>
      <c r="W145" s="164">
        <f>SUM(W146:W172)</f>
        <v>0</v>
      </c>
      <c r="X145" s="160"/>
      <c r="Y145" s="164">
        <f>SUM(Y146:Y172)</f>
        <v>5.3602650000000002E-2</v>
      </c>
      <c r="Z145" s="160"/>
      <c r="AA145" s="165">
        <f>SUM(AA146:AA172)</f>
        <v>0</v>
      </c>
      <c r="AR145" s="166" t="s">
        <v>86</v>
      </c>
      <c r="AT145" s="167" t="s">
        <v>77</v>
      </c>
      <c r="AU145" s="167" t="s">
        <v>86</v>
      </c>
      <c r="AY145" s="166" t="s">
        <v>150</v>
      </c>
      <c r="BK145" s="168">
        <f>SUM(BK146:BK172)</f>
        <v>0</v>
      </c>
    </row>
    <row r="146" spans="2:65" s="1" customFormat="1" ht="25.5" customHeight="1">
      <c r="B146" s="38"/>
      <c r="C146" s="170" t="s">
        <v>178</v>
      </c>
      <c r="D146" s="170" t="s">
        <v>151</v>
      </c>
      <c r="E146" s="171" t="s">
        <v>179</v>
      </c>
      <c r="F146" s="285" t="s">
        <v>180</v>
      </c>
      <c r="G146" s="285"/>
      <c r="H146" s="285"/>
      <c r="I146" s="285"/>
      <c r="J146" s="172" t="s">
        <v>154</v>
      </c>
      <c r="K146" s="173">
        <v>2.3E-2</v>
      </c>
      <c r="L146" s="286">
        <v>0</v>
      </c>
      <c r="M146" s="287"/>
      <c r="N146" s="288">
        <f>ROUND(L146*K146,2)</f>
        <v>0</v>
      </c>
      <c r="O146" s="288"/>
      <c r="P146" s="288"/>
      <c r="Q146" s="288"/>
      <c r="R146" s="40"/>
      <c r="T146" s="174" t="s">
        <v>22</v>
      </c>
      <c r="U146" s="47" t="s">
        <v>43</v>
      </c>
      <c r="V146" s="39"/>
      <c r="W146" s="175">
        <f>V146*K146</f>
        <v>0</v>
      </c>
      <c r="X146" s="175">
        <v>2.3305500000000001</v>
      </c>
      <c r="Y146" s="175">
        <f>X146*K146</f>
        <v>5.3602650000000002E-2</v>
      </c>
      <c r="Z146" s="175">
        <v>0</v>
      </c>
      <c r="AA146" s="176">
        <f>Z146*K146</f>
        <v>0</v>
      </c>
      <c r="AR146" s="22" t="s">
        <v>155</v>
      </c>
      <c r="AT146" s="22" t="s">
        <v>151</v>
      </c>
      <c r="AU146" s="22" t="s">
        <v>105</v>
      </c>
      <c r="AY146" s="22" t="s">
        <v>150</v>
      </c>
      <c r="BE146" s="113">
        <f>IF(U146="základní",N146,0)</f>
        <v>0</v>
      </c>
      <c r="BF146" s="113">
        <f>IF(U146="snížená",N146,0)</f>
        <v>0</v>
      </c>
      <c r="BG146" s="113">
        <f>IF(U146="zákl. přenesená",N146,0)</f>
        <v>0</v>
      </c>
      <c r="BH146" s="113">
        <f>IF(U146="sníž. přenesená",N146,0)</f>
        <v>0</v>
      </c>
      <c r="BI146" s="113">
        <f>IF(U146="nulová",N146,0)</f>
        <v>0</v>
      </c>
      <c r="BJ146" s="22" t="s">
        <v>86</v>
      </c>
      <c r="BK146" s="113">
        <f>ROUND(L146*K146,2)</f>
        <v>0</v>
      </c>
      <c r="BL146" s="22" t="s">
        <v>155</v>
      </c>
      <c r="BM146" s="22" t="s">
        <v>181</v>
      </c>
    </row>
    <row r="147" spans="2:65" s="10" customFormat="1" ht="25.5" customHeight="1">
      <c r="B147" s="177"/>
      <c r="C147" s="178"/>
      <c r="D147" s="178"/>
      <c r="E147" s="179" t="s">
        <v>22</v>
      </c>
      <c r="F147" s="289" t="s">
        <v>182</v>
      </c>
      <c r="G147" s="290"/>
      <c r="H147" s="290"/>
      <c r="I147" s="290"/>
      <c r="J147" s="178"/>
      <c r="K147" s="179" t="s">
        <v>22</v>
      </c>
      <c r="L147" s="178"/>
      <c r="M147" s="178"/>
      <c r="N147" s="178"/>
      <c r="O147" s="178"/>
      <c r="P147" s="178"/>
      <c r="Q147" s="178"/>
      <c r="R147" s="180"/>
      <c r="T147" s="181"/>
      <c r="U147" s="178"/>
      <c r="V147" s="178"/>
      <c r="W147" s="178"/>
      <c r="X147" s="178"/>
      <c r="Y147" s="178"/>
      <c r="Z147" s="178"/>
      <c r="AA147" s="182"/>
      <c r="AT147" s="183" t="s">
        <v>158</v>
      </c>
      <c r="AU147" s="183" t="s">
        <v>105</v>
      </c>
      <c r="AV147" s="10" t="s">
        <v>86</v>
      </c>
      <c r="AW147" s="10" t="s">
        <v>36</v>
      </c>
      <c r="AX147" s="10" t="s">
        <v>78</v>
      </c>
      <c r="AY147" s="183" t="s">
        <v>150</v>
      </c>
    </row>
    <row r="148" spans="2:65" s="11" customFormat="1" ht="16.5" customHeight="1">
      <c r="B148" s="184"/>
      <c r="C148" s="185"/>
      <c r="D148" s="185"/>
      <c r="E148" s="186" t="s">
        <v>22</v>
      </c>
      <c r="F148" s="291" t="s">
        <v>183</v>
      </c>
      <c r="G148" s="292"/>
      <c r="H148" s="292"/>
      <c r="I148" s="292"/>
      <c r="J148" s="185"/>
      <c r="K148" s="187">
        <v>1.4E-2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90"/>
      <c r="AT148" s="191" t="s">
        <v>158</v>
      </c>
      <c r="AU148" s="191" t="s">
        <v>105</v>
      </c>
      <c r="AV148" s="11" t="s">
        <v>105</v>
      </c>
      <c r="AW148" s="11" t="s">
        <v>36</v>
      </c>
      <c r="AX148" s="11" t="s">
        <v>78</v>
      </c>
      <c r="AY148" s="191" t="s">
        <v>150</v>
      </c>
    </row>
    <row r="149" spans="2:65" s="11" customFormat="1" ht="16.5" customHeight="1">
      <c r="B149" s="184"/>
      <c r="C149" s="185"/>
      <c r="D149" s="185"/>
      <c r="E149" s="186" t="s">
        <v>22</v>
      </c>
      <c r="F149" s="291" t="s">
        <v>184</v>
      </c>
      <c r="G149" s="292"/>
      <c r="H149" s="292"/>
      <c r="I149" s="292"/>
      <c r="J149" s="185"/>
      <c r="K149" s="187">
        <v>8.9999999999999993E-3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90"/>
      <c r="AT149" s="191" t="s">
        <v>158</v>
      </c>
      <c r="AU149" s="191" t="s">
        <v>105</v>
      </c>
      <c r="AV149" s="11" t="s">
        <v>105</v>
      </c>
      <c r="AW149" s="11" t="s">
        <v>36</v>
      </c>
      <c r="AX149" s="11" t="s">
        <v>78</v>
      </c>
      <c r="AY149" s="191" t="s">
        <v>150</v>
      </c>
    </row>
    <row r="150" spans="2:65" s="12" customFormat="1" ht="16.5" customHeight="1">
      <c r="B150" s="192"/>
      <c r="C150" s="193"/>
      <c r="D150" s="193"/>
      <c r="E150" s="194" t="s">
        <v>22</v>
      </c>
      <c r="F150" s="295" t="s">
        <v>177</v>
      </c>
      <c r="G150" s="296"/>
      <c r="H150" s="296"/>
      <c r="I150" s="296"/>
      <c r="J150" s="193"/>
      <c r="K150" s="195">
        <v>2.3E-2</v>
      </c>
      <c r="L150" s="193"/>
      <c r="M150" s="193"/>
      <c r="N150" s="193"/>
      <c r="O150" s="193"/>
      <c r="P150" s="193"/>
      <c r="Q150" s="193"/>
      <c r="R150" s="196"/>
      <c r="T150" s="197"/>
      <c r="U150" s="193"/>
      <c r="V150" s="193"/>
      <c r="W150" s="193"/>
      <c r="X150" s="193"/>
      <c r="Y150" s="193"/>
      <c r="Z150" s="193"/>
      <c r="AA150" s="198"/>
      <c r="AT150" s="199" t="s">
        <v>158</v>
      </c>
      <c r="AU150" s="199" t="s">
        <v>105</v>
      </c>
      <c r="AV150" s="12" t="s">
        <v>155</v>
      </c>
      <c r="AW150" s="12" t="s">
        <v>36</v>
      </c>
      <c r="AX150" s="12" t="s">
        <v>86</v>
      </c>
      <c r="AY150" s="199" t="s">
        <v>150</v>
      </c>
    </row>
    <row r="151" spans="2:65" s="1" customFormat="1" ht="25.5" customHeight="1">
      <c r="B151" s="38"/>
      <c r="C151" s="170" t="s">
        <v>185</v>
      </c>
      <c r="D151" s="170" t="s">
        <v>151</v>
      </c>
      <c r="E151" s="171" t="s">
        <v>186</v>
      </c>
      <c r="F151" s="285" t="s">
        <v>187</v>
      </c>
      <c r="G151" s="285"/>
      <c r="H151" s="285"/>
      <c r="I151" s="285"/>
      <c r="J151" s="172" t="s">
        <v>188</v>
      </c>
      <c r="K151" s="173">
        <v>2.2999999999999998</v>
      </c>
      <c r="L151" s="286">
        <v>0</v>
      </c>
      <c r="M151" s="287"/>
      <c r="N151" s="288">
        <f>ROUND(L151*K151,2)</f>
        <v>0</v>
      </c>
      <c r="O151" s="288"/>
      <c r="P151" s="288"/>
      <c r="Q151" s="288"/>
      <c r="R151" s="40"/>
      <c r="T151" s="174" t="s">
        <v>22</v>
      </c>
      <c r="U151" s="47" t="s">
        <v>43</v>
      </c>
      <c r="V151" s="39"/>
      <c r="W151" s="175">
        <f>V151*K151</f>
        <v>0</v>
      </c>
      <c r="X151" s="175">
        <v>0</v>
      </c>
      <c r="Y151" s="175">
        <f>X151*K151</f>
        <v>0</v>
      </c>
      <c r="Z151" s="175">
        <v>0</v>
      </c>
      <c r="AA151" s="176">
        <f>Z151*K151</f>
        <v>0</v>
      </c>
      <c r="AR151" s="22" t="s">
        <v>155</v>
      </c>
      <c r="AT151" s="22" t="s">
        <v>151</v>
      </c>
      <c r="AU151" s="22" t="s">
        <v>105</v>
      </c>
      <c r="AY151" s="22" t="s">
        <v>150</v>
      </c>
      <c r="BE151" s="113">
        <f>IF(U151="základní",N151,0)</f>
        <v>0</v>
      </c>
      <c r="BF151" s="113">
        <f>IF(U151="snížená",N151,0)</f>
        <v>0</v>
      </c>
      <c r="BG151" s="113">
        <f>IF(U151="zákl. přenesená",N151,0)</f>
        <v>0</v>
      </c>
      <c r="BH151" s="113">
        <f>IF(U151="sníž. přenesená",N151,0)</f>
        <v>0</v>
      </c>
      <c r="BI151" s="113">
        <f>IF(U151="nulová",N151,0)</f>
        <v>0</v>
      </c>
      <c r="BJ151" s="22" t="s">
        <v>86</v>
      </c>
      <c r="BK151" s="113">
        <f>ROUND(L151*K151,2)</f>
        <v>0</v>
      </c>
      <c r="BL151" s="22" t="s">
        <v>155</v>
      </c>
      <c r="BM151" s="22" t="s">
        <v>189</v>
      </c>
    </row>
    <row r="152" spans="2:65" s="1" customFormat="1" ht="24" customHeight="1">
      <c r="B152" s="38"/>
      <c r="C152" s="39"/>
      <c r="D152" s="39"/>
      <c r="E152" s="39"/>
      <c r="F152" s="297" t="s">
        <v>190</v>
      </c>
      <c r="G152" s="298"/>
      <c r="H152" s="298"/>
      <c r="I152" s="298"/>
      <c r="J152" s="39"/>
      <c r="K152" s="39"/>
      <c r="L152" s="39"/>
      <c r="M152" s="39"/>
      <c r="N152" s="39"/>
      <c r="O152" s="39"/>
      <c r="P152" s="39"/>
      <c r="Q152" s="39"/>
      <c r="R152" s="40"/>
      <c r="T152" s="146"/>
      <c r="U152" s="39"/>
      <c r="V152" s="39"/>
      <c r="W152" s="39"/>
      <c r="X152" s="39"/>
      <c r="Y152" s="39"/>
      <c r="Z152" s="39"/>
      <c r="AA152" s="81"/>
      <c r="AT152" s="22" t="s">
        <v>191</v>
      </c>
      <c r="AU152" s="22" t="s">
        <v>105</v>
      </c>
    </row>
    <row r="153" spans="2:65" s="11" customFormat="1" ht="16.5" customHeight="1">
      <c r="B153" s="184"/>
      <c r="C153" s="185"/>
      <c r="D153" s="185"/>
      <c r="E153" s="186" t="s">
        <v>22</v>
      </c>
      <c r="F153" s="291" t="s">
        <v>192</v>
      </c>
      <c r="G153" s="292"/>
      <c r="H153" s="292"/>
      <c r="I153" s="292"/>
      <c r="J153" s="185"/>
      <c r="K153" s="187">
        <v>0.5</v>
      </c>
      <c r="L153" s="185"/>
      <c r="M153" s="185"/>
      <c r="N153" s="185"/>
      <c r="O153" s="185"/>
      <c r="P153" s="185"/>
      <c r="Q153" s="185"/>
      <c r="R153" s="188"/>
      <c r="T153" s="189"/>
      <c r="U153" s="185"/>
      <c r="V153" s="185"/>
      <c r="W153" s="185"/>
      <c r="X153" s="185"/>
      <c r="Y153" s="185"/>
      <c r="Z153" s="185"/>
      <c r="AA153" s="190"/>
      <c r="AT153" s="191" t="s">
        <v>158</v>
      </c>
      <c r="AU153" s="191" t="s">
        <v>105</v>
      </c>
      <c r="AV153" s="11" t="s">
        <v>105</v>
      </c>
      <c r="AW153" s="11" t="s">
        <v>36</v>
      </c>
      <c r="AX153" s="11" t="s">
        <v>78</v>
      </c>
      <c r="AY153" s="191" t="s">
        <v>150</v>
      </c>
    </row>
    <row r="154" spans="2:65" s="11" customFormat="1" ht="16.5" customHeight="1">
      <c r="B154" s="184"/>
      <c r="C154" s="185"/>
      <c r="D154" s="185"/>
      <c r="E154" s="186" t="s">
        <v>22</v>
      </c>
      <c r="F154" s="291" t="s">
        <v>193</v>
      </c>
      <c r="G154" s="292"/>
      <c r="H154" s="292"/>
      <c r="I154" s="292"/>
      <c r="J154" s="185"/>
      <c r="K154" s="187">
        <v>0.5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90"/>
      <c r="AT154" s="191" t="s">
        <v>158</v>
      </c>
      <c r="AU154" s="191" t="s">
        <v>105</v>
      </c>
      <c r="AV154" s="11" t="s">
        <v>105</v>
      </c>
      <c r="AW154" s="11" t="s">
        <v>36</v>
      </c>
      <c r="AX154" s="11" t="s">
        <v>78</v>
      </c>
      <c r="AY154" s="191" t="s">
        <v>150</v>
      </c>
    </row>
    <row r="155" spans="2:65" s="11" customFormat="1" ht="16.5" customHeight="1">
      <c r="B155" s="184"/>
      <c r="C155" s="185"/>
      <c r="D155" s="185"/>
      <c r="E155" s="186" t="s">
        <v>22</v>
      </c>
      <c r="F155" s="291" t="s">
        <v>194</v>
      </c>
      <c r="G155" s="292"/>
      <c r="H155" s="292"/>
      <c r="I155" s="292"/>
      <c r="J155" s="185"/>
      <c r="K155" s="187">
        <v>0.5</v>
      </c>
      <c r="L155" s="185"/>
      <c r="M155" s="185"/>
      <c r="N155" s="185"/>
      <c r="O155" s="185"/>
      <c r="P155" s="185"/>
      <c r="Q155" s="185"/>
      <c r="R155" s="188"/>
      <c r="T155" s="189"/>
      <c r="U155" s="185"/>
      <c r="V155" s="185"/>
      <c r="W155" s="185"/>
      <c r="X155" s="185"/>
      <c r="Y155" s="185"/>
      <c r="Z155" s="185"/>
      <c r="AA155" s="190"/>
      <c r="AT155" s="191" t="s">
        <v>158</v>
      </c>
      <c r="AU155" s="191" t="s">
        <v>105</v>
      </c>
      <c r="AV155" s="11" t="s">
        <v>105</v>
      </c>
      <c r="AW155" s="11" t="s">
        <v>36</v>
      </c>
      <c r="AX155" s="11" t="s">
        <v>78</v>
      </c>
      <c r="AY155" s="191" t="s">
        <v>150</v>
      </c>
    </row>
    <row r="156" spans="2:65" s="11" customFormat="1" ht="16.5" customHeight="1">
      <c r="B156" s="184"/>
      <c r="C156" s="185"/>
      <c r="D156" s="185"/>
      <c r="E156" s="186" t="s">
        <v>22</v>
      </c>
      <c r="F156" s="291" t="s">
        <v>195</v>
      </c>
      <c r="G156" s="292"/>
      <c r="H156" s="292"/>
      <c r="I156" s="292"/>
      <c r="J156" s="185"/>
      <c r="K156" s="187">
        <v>0.4</v>
      </c>
      <c r="L156" s="185"/>
      <c r="M156" s="185"/>
      <c r="N156" s="185"/>
      <c r="O156" s="185"/>
      <c r="P156" s="185"/>
      <c r="Q156" s="185"/>
      <c r="R156" s="188"/>
      <c r="T156" s="189"/>
      <c r="U156" s="185"/>
      <c r="V156" s="185"/>
      <c r="W156" s="185"/>
      <c r="X156" s="185"/>
      <c r="Y156" s="185"/>
      <c r="Z156" s="185"/>
      <c r="AA156" s="190"/>
      <c r="AT156" s="191" t="s">
        <v>158</v>
      </c>
      <c r="AU156" s="191" t="s">
        <v>105</v>
      </c>
      <c r="AV156" s="11" t="s">
        <v>105</v>
      </c>
      <c r="AW156" s="11" t="s">
        <v>36</v>
      </c>
      <c r="AX156" s="11" t="s">
        <v>78</v>
      </c>
      <c r="AY156" s="191" t="s">
        <v>150</v>
      </c>
    </row>
    <row r="157" spans="2:65" s="11" customFormat="1" ht="16.5" customHeight="1">
      <c r="B157" s="184"/>
      <c r="C157" s="185"/>
      <c r="D157" s="185"/>
      <c r="E157" s="186" t="s">
        <v>22</v>
      </c>
      <c r="F157" s="291" t="s">
        <v>196</v>
      </c>
      <c r="G157" s="292"/>
      <c r="H157" s="292"/>
      <c r="I157" s="292"/>
      <c r="J157" s="185"/>
      <c r="K157" s="187">
        <v>0.4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90"/>
      <c r="AT157" s="191" t="s">
        <v>158</v>
      </c>
      <c r="AU157" s="191" t="s">
        <v>105</v>
      </c>
      <c r="AV157" s="11" t="s">
        <v>105</v>
      </c>
      <c r="AW157" s="11" t="s">
        <v>36</v>
      </c>
      <c r="AX157" s="11" t="s">
        <v>78</v>
      </c>
      <c r="AY157" s="191" t="s">
        <v>150</v>
      </c>
    </row>
    <row r="158" spans="2:65" s="12" customFormat="1" ht="16.5" customHeight="1">
      <c r="B158" s="192"/>
      <c r="C158" s="193"/>
      <c r="D158" s="193"/>
      <c r="E158" s="194" t="s">
        <v>22</v>
      </c>
      <c r="F158" s="295" t="s">
        <v>177</v>
      </c>
      <c r="G158" s="296"/>
      <c r="H158" s="296"/>
      <c r="I158" s="296"/>
      <c r="J158" s="193"/>
      <c r="K158" s="195">
        <v>2.2999999999999998</v>
      </c>
      <c r="L158" s="193"/>
      <c r="M158" s="193"/>
      <c r="N158" s="193"/>
      <c r="O158" s="193"/>
      <c r="P158" s="193"/>
      <c r="Q158" s="193"/>
      <c r="R158" s="196"/>
      <c r="T158" s="197"/>
      <c r="U158" s="193"/>
      <c r="V158" s="193"/>
      <c r="W158" s="193"/>
      <c r="X158" s="193"/>
      <c r="Y158" s="193"/>
      <c r="Z158" s="193"/>
      <c r="AA158" s="198"/>
      <c r="AT158" s="199" t="s">
        <v>158</v>
      </c>
      <c r="AU158" s="199" t="s">
        <v>105</v>
      </c>
      <c r="AV158" s="12" t="s">
        <v>155</v>
      </c>
      <c r="AW158" s="12" t="s">
        <v>36</v>
      </c>
      <c r="AX158" s="12" t="s">
        <v>86</v>
      </c>
      <c r="AY158" s="199" t="s">
        <v>150</v>
      </c>
    </row>
    <row r="159" spans="2:65" s="1" customFormat="1" ht="16.5" customHeight="1">
      <c r="B159" s="38"/>
      <c r="C159" s="200" t="s">
        <v>197</v>
      </c>
      <c r="D159" s="200" t="s">
        <v>198</v>
      </c>
      <c r="E159" s="201" t="s">
        <v>199</v>
      </c>
      <c r="F159" s="299" t="s">
        <v>200</v>
      </c>
      <c r="G159" s="299"/>
      <c r="H159" s="299"/>
      <c r="I159" s="299"/>
      <c r="J159" s="202" t="s">
        <v>201</v>
      </c>
      <c r="K159" s="203">
        <v>1</v>
      </c>
      <c r="L159" s="300">
        <v>0</v>
      </c>
      <c r="M159" s="301"/>
      <c r="N159" s="302">
        <f>ROUND(L159*K159,2)</f>
        <v>0</v>
      </c>
      <c r="O159" s="288"/>
      <c r="P159" s="288"/>
      <c r="Q159" s="288"/>
      <c r="R159" s="40"/>
      <c r="T159" s="174" t="s">
        <v>22</v>
      </c>
      <c r="U159" s="47" t="s">
        <v>43</v>
      </c>
      <c r="V159" s="39"/>
      <c r="W159" s="175">
        <f>V159*K159</f>
        <v>0</v>
      </c>
      <c r="X159" s="175">
        <v>0</v>
      </c>
      <c r="Y159" s="175">
        <f>X159*K159</f>
        <v>0</v>
      </c>
      <c r="Z159" s="175">
        <v>0</v>
      </c>
      <c r="AA159" s="176">
        <f>Z159*K159</f>
        <v>0</v>
      </c>
      <c r="AR159" s="22" t="s">
        <v>202</v>
      </c>
      <c r="AT159" s="22" t="s">
        <v>198</v>
      </c>
      <c r="AU159" s="22" t="s">
        <v>105</v>
      </c>
      <c r="AY159" s="22" t="s">
        <v>150</v>
      </c>
      <c r="BE159" s="113">
        <f>IF(U159="základní",N159,0)</f>
        <v>0</v>
      </c>
      <c r="BF159" s="113">
        <f>IF(U159="snížená",N159,0)</f>
        <v>0</v>
      </c>
      <c r="BG159" s="113">
        <f>IF(U159="zákl. přenesená",N159,0)</f>
        <v>0</v>
      </c>
      <c r="BH159" s="113">
        <f>IF(U159="sníž. přenesená",N159,0)</f>
        <v>0</v>
      </c>
      <c r="BI159" s="113">
        <f>IF(U159="nulová",N159,0)</f>
        <v>0</v>
      </c>
      <c r="BJ159" s="22" t="s">
        <v>86</v>
      </c>
      <c r="BK159" s="113">
        <f>ROUND(L159*K159,2)</f>
        <v>0</v>
      </c>
      <c r="BL159" s="22" t="s">
        <v>155</v>
      </c>
      <c r="BM159" s="22" t="s">
        <v>203</v>
      </c>
    </row>
    <row r="160" spans="2:65" s="1" customFormat="1" ht="16.5" customHeight="1">
      <c r="B160" s="38"/>
      <c r="C160" s="39"/>
      <c r="D160" s="39"/>
      <c r="E160" s="39"/>
      <c r="F160" s="297" t="s">
        <v>204</v>
      </c>
      <c r="G160" s="298"/>
      <c r="H160" s="298"/>
      <c r="I160" s="298"/>
      <c r="J160" s="39"/>
      <c r="K160" s="39"/>
      <c r="L160" s="39"/>
      <c r="M160" s="39"/>
      <c r="N160" s="39"/>
      <c r="O160" s="39"/>
      <c r="P160" s="39"/>
      <c r="Q160" s="39"/>
      <c r="R160" s="40"/>
      <c r="T160" s="146"/>
      <c r="U160" s="39"/>
      <c r="V160" s="39"/>
      <c r="W160" s="39"/>
      <c r="X160" s="39"/>
      <c r="Y160" s="39"/>
      <c r="Z160" s="39"/>
      <c r="AA160" s="81"/>
      <c r="AT160" s="22" t="s">
        <v>191</v>
      </c>
      <c r="AU160" s="22" t="s">
        <v>105</v>
      </c>
    </row>
    <row r="161" spans="2:65" s="11" customFormat="1" ht="16.5" customHeight="1">
      <c r="B161" s="184"/>
      <c r="C161" s="185"/>
      <c r="D161" s="185"/>
      <c r="E161" s="186" t="s">
        <v>22</v>
      </c>
      <c r="F161" s="291" t="s">
        <v>205</v>
      </c>
      <c r="G161" s="292"/>
      <c r="H161" s="292"/>
      <c r="I161" s="292"/>
      <c r="J161" s="185"/>
      <c r="K161" s="187">
        <v>1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90"/>
      <c r="AT161" s="191" t="s">
        <v>158</v>
      </c>
      <c r="AU161" s="191" t="s">
        <v>105</v>
      </c>
      <c r="AV161" s="11" t="s">
        <v>105</v>
      </c>
      <c r="AW161" s="11" t="s">
        <v>36</v>
      </c>
      <c r="AX161" s="11" t="s">
        <v>86</v>
      </c>
      <c r="AY161" s="191" t="s">
        <v>150</v>
      </c>
    </row>
    <row r="162" spans="2:65" s="1" customFormat="1" ht="16.5" customHeight="1">
      <c r="B162" s="38"/>
      <c r="C162" s="200" t="s">
        <v>202</v>
      </c>
      <c r="D162" s="200" t="s">
        <v>198</v>
      </c>
      <c r="E162" s="201" t="s">
        <v>206</v>
      </c>
      <c r="F162" s="299" t="s">
        <v>207</v>
      </c>
      <c r="G162" s="299"/>
      <c r="H162" s="299"/>
      <c r="I162" s="299"/>
      <c r="J162" s="202" t="s">
        <v>201</v>
      </c>
      <c r="K162" s="203">
        <v>1</v>
      </c>
      <c r="L162" s="300">
        <v>0</v>
      </c>
      <c r="M162" s="301"/>
      <c r="N162" s="302">
        <f>ROUND(L162*K162,2)</f>
        <v>0</v>
      </c>
      <c r="O162" s="288"/>
      <c r="P162" s="288"/>
      <c r="Q162" s="288"/>
      <c r="R162" s="40"/>
      <c r="T162" s="174" t="s">
        <v>22</v>
      </c>
      <c r="U162" s="47" t="s">
        <v>43</v>
      </c>
      <c r="V162" s="39"/>
      <c r="W162" s="175">
        <f>V162*K162</f>
        <v>0</v>
      </c>
      <c r="X162" s="175">
        <v>0</v>
      </c>
      <c r="Y162" s="175">
        <f>X162*K162</f>
        <v>0</v>
      </c>
      <c r="Z162" s="175">
        <v>0</v>
      </c>
      <c r="AA162" s="176">
        <f>Z162*K162</f>
        <v>0</v>
      </c>
      <c r="AR162" s="22" t="s">
        <v>202</v>
      </c>
      <c r="AT162" s="22" t="s">
        <v>198</v>
      </c>
      <c r="AU162" s="22" t="s">
        <v>105</v>
      </c>
      <c r="AY162" s="22" t="s">
        <v>150</v>
      </c>
      <c r="BE162" s="113">
        <f>IF(U162="základní",N162,0)</f>
        <v>0</v>
      </c>
      <c r="BF162" s="113">
        <f>IF(U162="snížená",N162,0)</f>
        <v>0</v>
      </c>
      <c r="BG162" s="113">
        <f>IF(U162="zákl. přenesená",N162,0)</f>
        <v>0</v>
      </c>
      <c r="BH162" s="113">
        <f>IF(U162="sníž. přenesená",N162,0)</f>
        <v>0</v>
      </c>
      <c r="BI162" s="113">
        <f>IF(U162="nulová",N162,0)</f>
        <v>0</v>
      </c>
      <c r="BJ162" s="22" t="s">
        <v>86</v>
      </c>
      <c r="BK162" s="113">
        <f>ROUND(L162*K162,2)</f>
        <v>0</v>
      </c>
      <c r="BL162" s="22" t="s">
        <v>155</v>
      </c>
      <c r="BM162" s="22" t="s">
        <v>208</v>
      </c>
    </row>
    <row r="163" spans="2:65" s="1" customFormat="1" ht="16.5" customHeight="1">
      <c r="B163" s="38"/>
      <c r="C163" s="39"/>
      <c r="D163" s="39"/>
      <c r="E163" s="39"/>
      <c r="F163" s="297" t="s">
        <v>204</v>
      </c>
      <c r="G163" s="298"/>
      <c r="H163" s="298"/>
      <c r="I163" s="298"/>
      <c r="J163" s="39"/>
      <c r="K163" s="39"/>
      <c r="L163" s="39"/>
      <c r="M163" s="39"/>
      <c r="N163" s="39"/>
      <c r="O163" s="39"/>
      <c r="P163" s="39"/>
      <c r="Q163" s="39"/>
      <c r="R163" s="40"/>
      <c r="T163" s="146"/>
      <c r="U163" s="39"/>
      <c r="V163" s="39"/>
      <c r="W163" s="39"/>
      <c r="X163" s="39"/>
      <c r="Y163" s="39"/>
      <c r="Z163" s="39"/>
      <c r="AA163" s="81"/>
      <c r="AT163" s="22" t="s">
        <v>191</v>
      </c>
      <c r="AU163" s="22" t="s">
        <v>105</v>
      </c>
    </row>
    <row r="164" spans="2:65" s="11" customFormat="1" ht="16.5" customHeight="1">
      <c r="B164" s="184"/>
      <c r="C164" s="185"/>
      <c r="D164" s="185"/>
      <c r="E164" s="186" t="s">
        <v>22</v>
      </c>
      <c r="F164" s="291" t="s">
        <v>209</v>
      </c>
      <c r="G164" s="292"/>
      <c r="H164" s="292"/>
      <c r="I164" s="292"/>
      <c r="J164" s="185"/>
      <c r="K164" s="187">
        <v>1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90"/>
      <c r="AT164" s="191" t="s">
        <v>158</v>
      </c>
      <c r="AU164" s="191" t="s">
        <v>105</v>
      </c>
      <c r="AV164" s="11" t="s">
        <v>105</v>
      </c>
      <c r="AW164" s="11" t="s">
        <v>36</v>
      </c>
      <c r="AX164" s="11" t="s">
        <v>86</v>
      </c>
      <c r="AY164" s="191" t="s">
        <v>150</v>
      </c>
    </row>
    <row r="165" spans="2:65" s="1" customFormat="1" ht="16.5" customHeight="1">
      <c r="B165" s="38"/>
      <c r="C165" s="200" t="s">
        <v>210</v>
      </c>
      <c r="D165" s="200" t="s">
        <v>198</v>
      </c>
      <c r="E165" s="201" t="s">
        <v>211</v>
      </c>
      <c r="F165" s="299" t="s">
        <v>212</v>
      </c>
      <c r="G165" s="299"/>
      <c r="H165" s="299"/>
      <c r="I165" s="299"/>
      <c r="J165" s="202" t="s">
        <v>201</v>
      </c>
      <c r="K165" s="203">
        <v>2</v>
      </c>
      <c r="L165" s="300">
        <v>0</v>
      </c>
      <c r="M165" s="301"/>
      <c r="N165" s="302">
        <f>ROUND(L165*K165,2)</f>
        <v>0</v>
      </c>
      <c r="O165" s="288"/>
      <c r="P165" s="288"/>
      <c r="Q165" s="288"/>
      <c r="R165" s="40"/>
      <c r="T165" s="174" t="s">
        <v>22</v>
      </c>
      <c r="U165" s="47" t="s">
        <v>43</v>
      </c>
      <c r="V165" s="39"/>
      <c r="W165" s="175">
        <f>V165*K165</f>
        <v>0</v>
      </c>
      <c r="X165" s="175">
        <v>0</v>
      </c>
      <c r="Y165" s="175">
        <f>X165*K165</f>
        <v>0</v>
      </c>
      <c r="Z165" s="175">
        <v>0</v>
      </c>
      <c r="AA165" s="176">
        <f>Z165*K165</f>
        <v>0</v>
      </c>
      <c r="AR165" s="22" t="s">
        <v>202</v>
      </c>
      <c r="AT165" s="22" t="s">
        <v>198</v>
      </c>
      <c r="AU165" s="22" t="s">
        <v>105</v>
      </c>
      <c r="AY165" s="22" t="s">
        <v>150</v>
      </c>
      <c r="BE165" s="113">
        <f>IF(U165="základní",N165,0)</f>
        <v>0</v>
      </c>
      <c r="BF165" s="113">
        <f>IF(U165="snížená",N165,0)</f>
        <v>0</v>
      </c>
      <c r="BG165" s="113">
        <f>IF(U165="zákl. přenesená",N165,0)</f>
        <v>0</v>
      </c>
      <c r="BH165" s="113">
        <f>IF(U165="sníž. přenesená",N165,0)</f>
        <v>0</v>
      </c>
      <c r="BI165" s="113">
        <f>IF(U165="nulová",N165,0)</f>
        <v>0</v>
      </c>
      <c r="BJ165" s="22" t="s">
        <v>86</v>
      </c>
      <c r="BK165" s="113">
        <f>ROUND(L165*K165,2)</f>
        <v>0</v>
      </c>
      <c r="BL165" s="22" t="s">
        <v>155</v>
      </c>
      <c r="BM165" s="22" t="s">
        <v>213</v>
      </c>
    </row>
    <row r="166" spans="2:65" s="1" customFormat="1" ht="16.5" customHeight="1">
      <c r="B166" s="38"/>
      <c r="C166" s="39"/>
      <c r="D166" s="39"/>
      <c r="E166" s="39"/>
      <c r="F166" s="297" t="s">
        <v>204</v>
      </c>
      <c r="G166" s="298"/>
      <c r="H166" s="298"/>
      <c r="I166" s="298"/>
      <c r="J166" s="39"/>
      <c r="K166" s="39"/>
      <c r="L166" s="39"/>
      <c r="M166" s="39"/>
      <c r="N166" s="39"/>
      <c r="O166" s="39"/>
      <c r="P166" s="39"/>
      <c r="Q166" s="39"/>
      <c r="R166" s="40"/>
      <c r="T166" s="146"/>
      <c r="U166" s="39"/>
      <c r="V166" s="39"/>
      <c r="W166" s="39"/>
      <c r="X166" s="39"/>
      <c r="Y166" s="39"/>
      <c r="Z166" s="39"/>
      <c r="AA166" s="81"/>
      <c r="AT166" s="22" t="s">
        <v>191</v>
      </c>
      <c r="AU166" s="22" t="s">
        <v>105</v>
      </c>
    </row>
    <row r="167" spans="2:65" s="11" customFormat="1" ht="16.5" customHeight="1">
      <c r="B167" s="184"/>
      <c r="C167" s="185"/>
      <c r="D167" s="185"/>
      <c r="E167" s="186" t="s">
        <v>22</v>
      </c>
      <c r="F167" s="291" t="s">
        <v>214</v>
      </c>
      <c r="G167" s="292"/>
      <c r="H167" s="292"/>
      <c r="I167" s="292"/>
      <c r="J167" s="185"/>
      <c r="K167" s="187">
        <v>1</v>
      </c>
      <c r="L167" s="185"/>
      <c r="M167" s="185"/>
      <c r="N167" s="185"/>
      <c r="O167" s="185"/>
      <c r="P167" s="185"/>
      <c r="Q167" s="185"/>
      <c r="R167" s="188"/>
      <c r="T167" s="189"/>
      <c r="U167" s="185"/>
      <c r="V167" s="185"/>
      <c r="W167" s="185"/>
      <c r="X167" s="185"/>
      <c r="Y167" s="185"/>
      <c r="Z167" s="185"/>
      <c r="AA167" s="190"/>
      <c r="AT167" s="191" t="s">
        <v>158</v>
      </c>
      <c r="AU167" s="191" t="s">
        <v>105</v>
      </c>
      <c r="AV167" s="11" t="s">
        <v>105</v>
      </c>
      <c r="AW167" s="11" t="s">
        <v>36</v>
      </c>
      <c r="AX167" s="11" t="s">
        <v>78</v>
      </c>
      <c r="AY167" s="191" t="s">
        <v>150</v>
      </c>
    </row>
    <row r="168" spans="2:65" s="11" customFormat="1" ht="16.5" customHeight="1">
      <c r="B168" s="184"/>
      <c r="C168" s="185"/>
      <c r="D168" s="185"/>
      <c r="E168" s="186" t="s">
        <v>22</v>
      </c>
      <c r="F168" s="291" t="s">
        <v>215</v>
      </c>
      <c r="G168" s="292"/>
      <c r="H168" s="292"/>
      <c r="I168" s="292"/>
      <c r="J168" s="185"/>
      <c r="K168" s="187">
        <v>1</v>
      </c>
      <c r="L168" s="185"/>
      <c r="M168" s="185"/>
      <c r="N168" s="185"/>
      <c r="O168" s="185"/>
      <c r="P168" s="185"/>
      <c r="Q168" s="185"/>
      <c r="R168" s="188"/>
      <c r="T168" s="189"/>
      <c r="U168" s="185"/>
      <c r="V168" s="185"/>
      <c r="W168" s="185"/>
      <c r="X168" s="185"/>
      <c r="Y168" s="185"/>
      <c r="Z168" s="185"/>
      <c r="AA168" s="190"/>
      <c r="AT168" s="191" t="s">
        <v>158</v>
      </c>
      <c r="AU168" s="191" t="s">
        <v>105</v>
      </c>
      <c r="AV168" s="11" t="s">
        <v>105</v>
      </c>
      <c r="AW168" s="11" t="s">
        <v>36</v>
      </c>
      <c r="AX168" s="11" t="s">
        <v>78</v>
      </c>
      <c r="AY168" s="191" t="s">
        <v>150</v>
      </c>
    </row>
    <row r="169" spans="2:65" s="12" customFormat="1" ht="16.5" customHeight="1">
      <c r="B169" s="192"/>
      <c r="C169" s="193"/>
      <c r="D169" s="193"/>
      <c r="E169" s="194" t="s">
        <v>22</v>
      </c>
      <c r="F169" s="295" t="s">
        <v>177</v>
      </c>
      <c r="G169" s="296"/>
      <c r="H169" s="296"/>
      <c r="I169" s="296"/>
      <c r="J169" s="193"/>
      <c r="K169" s="195">
        <v>2</v>
      </c>
      <c r="L169" s="193"/>
      <c r="M169" s="193"/>
      <c r="N169" s="193"/>
      <c r="O169" s="193"/>
      <c r="P169" s="193"/>
      <c r="Q169" s="193"/>
      <c r="R169" s="196"/>
      <c r="T169" s="197"/>
      <c r="U169" s="193"/>
      <c r="V169" s="193"/>
      <c r="W169" s="193"/>
      <c r="X169" s="193"/>
      <c r="Y169" s="193"/>
      <c r="Z169" s="193"/>
      <c r="AA169" s="198"/>
      <c r="AT169" s="199" t="s">
        <v>158</v>
      </c>
      <c r="AU169" s="199" t="s">
        <v>105</v>
      </c>
      <c r="AV169" s="12" t="s">
        <v>155</v>
      </c>
      <c r="AW169" s="12" t="s">
        <v>36</v>
      </c>
      <c r="AX169" s="12" t="s">
        <v>86</v>
      </c>
      <c r="AY169" s="199" t="s">
        <v>150</v>
      </c>
    </row>
    <row r="170" spans="2:65" s="1" customFormat="1" ht="16.5" customHeight="1">
      <c r="B170" s="38"/>
      <c r="C170" s="200" t="s">
        <v>216</v>
      </c>
      <c r="D170" s="200" t="s">
        <v>198</v>
      </c>
      <c r="E170" s="201" t="s">
        <v>217</v>
      </c>
      <c r="F170" s="299" t="s">
        <v>218</v>
      </c>
      <c r="G170" s="299"/>
      <c r="H170" s="299"/>
      <c r="I170" s="299"/>
      <c r="J170" s="202" t="s">
        <v>201</v>
      </c>
      <c r="K170" s="203">
        <v>1</v>
      </c>
      <c r="L170" s="300">
        <v>0</v>
      </c>
      <c r="M170" s="301"/>
      <c r="N170" s="302">
        <f>ROUND(L170*K170,2)</f>
        <v>0</v>
      </c>
      <c r="O170" s="288"/>
      <c r="P170" s="288"/>
      <c r="Q170" s="288"/>
      <c r="R170" s="40"/>
      <c r="T170" s="174" t="s">
        <v>22</v>
      </c>
      <c r="U170" s="47" t="s">
        <v>43</v>
      </c>
      <c r="V170" s="39"/>
      <c r="W170" s="175">
        <f>V170*K170</f>
        <v>0</v>
      </c>
      <c r="X170" s="175">
        <v>0</v>
      </c>
      <c r="Y170" s="175">
        <f>X170*K170</f>
        <v>0</v>
      </c>
      <c r="Z170" s="175">
        <v>0</v>
      </c>
      <c r="AA170" s="176">
        <f>Z170*K170</f>
        <v>0</v>
      </c>
      <c r="AR170" s="22" t="s">
        <v>202</v>
      </c>
      <c r="AT170" s="22" t="s">
        <v>198</v>
      </c>
      <c r="AU170" s="22" t="s">
        <v>105</v>
      </c>
      <c r="AY170" s="22" t="s">
        <v>150</v>
      </c>
      <c r="BE170" s="113">
        <f>IF(U170="základní",N170,0)</f>
        <v>0</v>
      </c>
      <c r="BF170" s="113">
        <f>IF(U170="snížená",N170,0)</f>
        <v>0</v>
      </c>
      <c r="BG170" s="113">
        <f>IF(U170="zákl. přenesená",N170,0)</f>
        <v>0</v>
      </c>
      <c r="BH170" s="113">
        <f>IF(U170="sníž. přenesená",N170,0)</f>
        <v>0</v>
      </c>
      <c r="BI170" s="113">
        <f>IF(U170="nulová",N170,0)</f>
        <v>0</v>
      </c>
      <c r="BJ170" s="22" t="s">
        <v>86</v>
      </c>
      <c r="BK170" s="113">
        <f>ROUND(L170*K170,2)</f>
        <v>0</v>
      </c>
      <c r="BL170" s="22" t="s">
        <v>155</v>
      </c>
      <c r="BM170" s="22" t="s">
        <v>219</v>
      </c>
    </row>
    <row r="171" spans="2:65" s="1" customFormat="1" ht="16.5" customHeight="1">
      <c r="B171" s="38"/>
      <c r="C171" s="39"/>
      <c r="D171" s="39"/>
      <c r="E171" s="39"/>
      <c r="F171" s="297" t="s">
        <v>204</v>
      </c>
      <c r="G171" s="298"/>
      <c r="H171" s="298"/>
      <c r="I171" s="298"/>
      <c r="J171" s="39"/>
      <c r="K171" s="39"/>
      <c r="L171" s="39"/>
      <c r="M171" s="39"/>
      <c r="N171" s="39"/>
      <c r="O171" s="39"/>
      <c r="P171" s="39"/>
      <c r="Q171" s="39"/>
      <c r="R171" s="40"/>
      <c r="T171" s="146"/>
      <c r="U171" s="39"/>
      <c r="V171" s="39"/>
      <c r="W171" s="39"/>
      <c r="X171" s="39"/>
      <c r="Y171" s="39"/>
      <c r="Z171" s="39"/>
      <c r="AA171" s="81"/>
      <c r="AT171" s="22" t="s">
        <v>191</v>
      </c>
      <c r="AU171" s="22" t="s">
        <v>105</v>
      </c>
    </row>
    <row r="172" spans="2:65" s="11" customFormat="1" ht="16.5" customHeight="1">
      <c r="B172" s="184"/>
      <c r="C172" s="185"/>
      <c r="D172" s="185"/>
      <c r="E172" s="186" t="s">
        <v>22</v>
      </c>
      <c r="F172" s="291" t="s">
        <v>220</v>
      </c>
      <c r="G172" s="292"/>
      <c r="H172" s="292"/>
      <c r="I172" s="292"/>
      <c r="J172" s="185"/>
      <c r="K172" s="187">
        <v>1</v>
      </c>
      <c r="L172" s="185"/>
      <c r="M172" s="185"/>
      <c r="N172" s="185"/>
      <c r="O172" s="185"/>
      <c r="P172" s="185"/>
      <c r="Q172" s="185"/>
      <c r="R172" s="188"/>
      <c r="T172" s="189"/>
      <c r="U172" s="185"/>
      <c r="V172" s="185"/>
      <c r="W172" s="185"/>
      <c r="X172" s="185"/>
      <c r="Y172" s="185"/>
      <c r="Z172" s="185"/>
      <c r="AA172" s="190"/>
      <c r="AT172" s="191" t="s">
        <v>158</v>
      </c>
      <c r="AU172" s="191" t="s">
        <v>105</v>
      </c>
      <c r="AV172" s="11" t="s">
        <v>105</v>
      </c>
      <c r="AW172" s="11" t="s">
        <v>36</v>
      </c>
      <c r="AX172" s="11" t="s">
        <v>86</v>
      </c>
      <c r="AY172" s="191" t="s">
        <v>150</v>
      </c>
    </row>
    <row r="173" spans="2:65" s="9" customFormat="1" ht="29.85" customHeight="1">
      <c r="B173" s="159"/>
      <c r="C173" s="160"/>
      <c r="D173" s="169" t="s">
        <v>119</v>
      </c>
      <c r="E173" s="169"/>
      <c r="F173" s="169"/>
      <c r="G173" s="169"/>
      <c r="H173" s="169"/>
      <c r="I173" s="169"/>
      <c r="J173" s="169"/>
      <c r="K173" s="169"/>
      <c r="L173" s="169"/>
      <c r="M173" s="169"/>
      <c r="N173" s="306">
        <f>BK173</f>
        <v>0</v>
      </c>
      <c r="O173" s="307"/>
      <c r="P173" s="307"/>
      <c r="Q173" s="307"/>
      <c r="R173" s="162"/>
      <c r="T173" s="163"/>
      <c r="U173" s="160"/>
      <c r="V173" s="160"/>
      <c r="W173" s="164">
        <f>SUM(W174:W175)</f>
        <v>0</v>
      </c>
      <c r="X173" s="160"/>
      <c r="Y173" s="164">
        <f>SUM(Y174:Y175)</f>
        <v>0.1134462</v>
      </c>
      <c r="Z173" s="160"/>
      <c r="AA173" s="165">
        <f>SUM(AA174:AA175)</f>
        <v>0</v>
      </c>
      <c r="AR173" s="166" t="s">
        <v>86</v>
      </c>
      <c r="AT173" s="167" t="s">
        <v>77</v>
      </c>
      <c r="AU173" s="167" t="s">
        <v>86</v>
      </c>
      <c r="AY173" s="166" t="s">
        <v>150</v>
      </c>
      <c r="BK173" s="168">
        <f>SUM(BK174:BK175)</f>
        <v>0</v>
      </c>
    </row>
    <row r="174" spans="2:65" s="1" customFormat="1" ht="25.5" customHeight="1">
      <c r="B174" s="38"/>
      <c r="C174" s="170" t="s">
        <v>221</v>
      </c>
      <c r="D174" s="170" t="s">
        <v>151</v>
      </c>
      <c r="E174" s="171" t="s">
        <v>222</v>
      </c>
      <c r="F174" s="285" t="s">
        <v>223</v>
      </c>
      <c r="G174" s="285"/>
      <c r="H174" s="285"/>
      <c r="I174" s="285"/>
      <c r="J174" s="172" t="s">
        <v>154</v>
      </c>
      <c r="K174" s="173">
        <v>0.06</v>
      </c>
      <c r="L174" s="286">
        <v>0</v>
      </c>
      <c r="M174" s="287"/>
      <c r="N174" s="288">
        <f>ROUND(L174*K174,2)</f>
        <v>0</v>
      </c>
      <c r="O174" s="288"/>
      <c r="P174" s="288"/>
      <c r="Q174" s="288"/>
      <c r="R174" s="40"/>
      <c r="T174" s="174" t="s">
        <v>22</v>
      </c>
      <c r="U174" s="47" t="s">
        <v>43</v>
      </c>
      <c r="V174" s="39"/>
      <c r="W174" s="175">
        <f>V174*K174</f>
        <v>0</v>
      </c>
      <c r="X174" s="175">
        <v>1.8907700000000001</v>
      </c>
      <c r="Y174" s="175">
        <f>X174*K174</f>
        <v>0.1134462</v>
      </c>
      <c r="Z174" s="175">
        <v>0</v>
      </c>
      <c r="AA174" s="176">
        <f>Z174*K174</f>
        <v>0</v>
      </c>
      <c r="AR174" s="22" t="s">
        <v>155</v>
      </c>
      <c r="AT174" s="22" t="s">
        <v>151</v>
      </c>
      <c r="AU174" s="22" t="s">
        <v>105</v>
      </c>
      <c r="AY174" s="22" t="s">
        <v>150</v>
      </c>
      <c r="BE174" s="113">
        <f>IF(U174="základní",N174,0)</f>
        <v>0</v>
      </c>
      <c r="BF174" s="113">
        <f>IF(U174="snížená",N174,0)</f>
        <v>0</v>
      </c>
      <c r="BG174" s="113">
        <f>IF(U174="zákl. přenesená",N174,0)</f>
        <v>0</v>
      </c>
      <c r="BH174" s="113">
        <f>IF(U174="sníž. přenesená",N174,0)</f>
        <v>0</v>
      </c>
      <c r="BI174" s="113">
        <f>IF(U174="nulová",N174,0)</f>
        <v>0</v>
      </c>
      <c r="BJ174" s="22" t="s">
        <v>86</v>
      </c>
      <c r="BK174" s="113">
        <f>ROUND(L174*K174,2)</f>
        <v>0</v>
      </c>
      <c r="BL174" s="22" t="s">
        <v>155</v>
      </c>
      <c r="BM174" s="22" t="s">
        <v>224</v>
      </c>
    </row>
    <row r="175" spans="2:65" s="11" customFormat="1" ht="16.5" customHeight="1">
      <c r="B175" s="184"/>
      <c r="C175" s="185"/>
      <c r="D175" s="185"/>
      <c r="E175" s="186" t="s">
        <v>22</v>
      </c>
      <c r="F175" s="293" t="s">
        <v>225</v>
      </c>
      <c r="G175" s="294"/>
      <c r="H175" s="294"/>
      <c r="I175" s="294"/>
      <c r="J175" s="185"/>
      <c r="K175" s="187">
        <v>0.06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90"/>
      <c r="AT175" s="191" t="s">
        <v>158</v>
      </c>
      <c r="AU175" s="191" t="s">
        <v>105</v>
      </c>
      <c r="AV175" s="11" t="s">
        <v>105</v>
      </c>
      <c r="AW175" s="11" t="s">
        <v>36</v>
      </c>
      <c r="AX175" s="11" t="s">
        <v>86</v>
      </c>
      <c r="AY175" s="191" t="s">
        <v>150</v>
      </c>
    </row>
    <row r="176" spans="2:65" s="9" customFormat="1" ht="29.85" customHeight="1">
      <c r="B176" s="159"/>
      <c r="C176" s="160"/>
      <c r="D176" s="169" t="s">
        <v>120</v>
      </c>
      <c r="E176" s="169"/>
      <c r="F176" s="169"/>
      <c r="G176" s="169"/>
      <c r="H176" s="169"/>
      <c r="I176" s="169"/>
      <c r="J176" s="169"/>
      <c r="K176" s="169"/>
      <c r="L176" s="169"/>
      <c r="M176" s="169"/>
      <c r="N176" s="306">
        <f>BK176</f>
        <v>0</v>
      </c>
      <c r="O176" s="307"/>
      <c r="P176" s="307"/>
      <c r="Q176" s="307"/>
      <c r="R176" s="162"/>
      <c r="T176" s="163"/>
      <c r="U176" s="160"/>
      <c r="V176" s="160"/>
      <c r="W176" s="164">
        <f>SUM(W177:W178)</f>
        <v>0</v>
      </c>
      <c r="X176" s="160"/>
      <c r="Y176" s="164">
        <f>SUM(Y177:Y178)</f>
        <v>9.5399999999999999E-3</v>
      </c>
      <c r="Z176" s="160"/>
      <c r="AA176" s="165">
        <f>SUM(AA177:AA178)</f>
        <v>0</v>
      </c>
      <c r="AR176" s="166" t="s">
        <v>86</v>
      </c>
      <c r="AT176" s="167" t="s">
        <v>77</v>
      </c>
      <c r="AU176" s="167" t="s">
        <v>86</v>
      </c>
      <c r="AY176" s="166" t="s">
        <v>150</v>
      </c>
      <c r="BK176" s="168">
        <f>SUM(BK177:BK178)</f>
        <v>0</v>
      </c>
    </row>
    <row r="177" spans="2:65" s="1" customFormat="1" ht="25.5" customHeight="1">
      <c r="B177" s="38"/>
      <c r="C177" s="170" t="s">
        <v>226</v>
      </c>
      <c r="D177" s="170" t="s">
        <v>151</v>
      </c>
      <c r="E177" s="171" t="s">
        <v>227</v>
      </c>
      <c r="F177" s="285" t="s">
        <v>228</v>
      </c>
      <c r="G177" s="285"/>
      <c r="H177" s="285"/>
      <c r="I177" s="285"/>
      <c r="J177" s="172" t="s">
        <v>201</v>
      </c>
      <c r="K177" s="173">
        <v>1</v>
      </c>
      <c r="L177" s="286">
        <v>0</v>
      </c>
      <c r="M177" s="287"/>
      <c r="N177" s="288">
        <f>ROUND(L177*K177,2)</f>
        <v>0</v>
      </c>
      <c r="O177" s="288"/>
      <c r="P177" s="288"/>
      <c r="Q177" s="288"/>
      <c r="R177" s="40"/>
      <c r="T177" s="174" t="s">
        <v>22</v>
      </c>
      <c r="U177" s="47" t="s">
        <v>43</v>
      </c>
      <c r="V177" s="39"/>
      <c r="W177" s="175">
        <f>V177*K177</f>
        <v>0</v>
      </c>
      <c r="X177" s="175">
        <v>1E-3</v>
      </c>
      <c r="Y177" s="175">
        <f>X177*K177</f>
        <v>1E-3</v>
      </c>
      <c r="Z177" s="175">
        <v>0</v>
      </c>
      <c r="AA177" s="176">
        <f>Z177*K177</f>
        <v>0</v>
      </c>
      <c r="AR177" s="22" t="s">
        <v>155</v>
      </c>
      <c r="AT177" s="22" t="s">
        <v>151</v>
      </c>
      <c r="AU177" s="22" t="s">
        <v>105</v>
      </c>
      <c r="AY177" s="22" t="s">
        <v>150</v>
      </c>
      <c r="BE177" s="113">
        <f>IF(U177="základní",N177,0)</f>
        <v>0</v>
      </c>
      <c r="BF177" s="113">
        <f>IF(U177="snížená",N177,0)</f>
        <v>0</v>
      </c>
      <c r="BG177" s="113">
        <f>IF(U177="zákl. přenesená",N177,0)</f>
        <v>0</v>
      </c>
      <c r="BH177" s="113">
        <f>IF(U177="sníž. přenesená",N177,0)</f>
        <v>0</v>
      </c>
      <c r="BI177" s="113">
        <f>IF(U177="nulová",N177,0)</f>
        <v>0</v>
      </c>
      <c r="BJ177" s="22" t="s">
        <v>86</v>
      </c>
      <c r="BK177" s="113">
        <f>ROUND(L177*K177,2)</f>
        <v>0</v>
      </c>
      <c r="BL177" s="22" t="s">
        <v>155</v>
      </c>
      <c r="BM177" s="22" t="s">
        <v>229</v>
      </c>
    </row>
    <row r="178" spans="2:65" s="1" customFormat="1" ht="25.5" customHeight="1">
      <c r="B178" s="38"/>
      <c r="C178" s="170" t="s">
        <v>230</v>
      </c>
      <c r="D178" s="170" t="s">
        <v>151</v>
      </c>
      <c r="E178" s="171" t="s">
        <v>231</v>
      </c>
      <c r="F178" s="285" t="s">
        <v>232</v>
      </c>
      <c r="G178" s="285"/>
      <c r="H178" s="285"/>
      <c r="I178" s="285"/>
      <c r="J178" s="172" t="s">
        <v>188</v>
      </c>
      <c r="K178" s="173">
        <v>2</v>
      </c>
      <c r="L178" s="286">
        <v>0</v>
      </c>
      <c r="M178" s="287"/>
      <c r="N178" s="288">
        <f>ROUND(L178*K178,2)</f>
        <v>0</v>
      </c>
      <c r="O178" s="288"/>
      <c r="P178" s="288"/>
      <c r="Q178" s="288"/>
      <c r="R178" s="40"/>
      <c r="T178" s="174" t="s">
        <v>22</v>
      </c>
      <c r="U178" s="47" t="s">
        <v>43</v>
      </c>
      <c r="V178" s="39"/>
      <c r="W178" s="175">
        <f>V178*K178</f>
        <v>0</v>
      </c>
      <c r="X178" s="175">
        <v>4.2700000000000004E-3</v>
      </c>
      <c r="Y178" s="175">
        <f>X178*K178</f>
        <v>8.5400000000000007E-3</v>
      </c>
      <c r="Z178" s="175">
        <v>0</v>
      </c>
      <c r="AA178" s="176">
        <f>Z178*K178</f>
        <v>0</v>
      </c>
      <c r="AR178" s="22" t="s">
        <v>155</v>
      </c>
      <c r="AT178" s="22" t="s">
        <v>151</v>
      </c>
      <c r="AU178" s="22" t="s">
        <v>105</v>
      </c>
      <c r="AY178" s="22" t="s">
        <v>150</v>
      </c>
      <c r="BE178" s="113">
        <f>IF(U178="základní",N178,0)</f>
        <v>0</v>
      </c>
      <c r="BF178" s="113">
        <f>IF(U178="snížená",N178,0)</f>
        <v>0</v>
      </c>
      <c r="BG178" s="113">
        <f>IF(U178="zákl. přenesená",N178,0)</f>
        <v>0</v>
      </c>
      <c r="BH178" s="113">
        <f>IF(U178="sníž. přenesená",N178,0)</f>
        <v>0</v>
      </c>
      <c r="BI178" s="113">
        <f>IF(U178="nulová",N178,0)</f>
        <v>0</v>
      </c>
      <c r="BJ178" s="22" t="s">
        <v>86</v>
      </c>
      <c r="BK178" s="113">
        <f>ROUND(L178*K178,2)</f>
        <v>0</v>
      </c>
      <c r="BL178" s="22" t="s">
        <v>155</v>
      </c>
      <c r="BM178" s="22" t="s">
        <v>233</v>
      </c>
    </row>
    <row r="179" spans="2:65" s="9" customFormat="1" ht="29.85" customHeight="1">
      <c r="B179" s="159"/>
      <c r="C179" s="160"/>
      <c r="D179" s="169" t="s">
        <v>121</v>
      </c>
      <c r="E179" s="169"/>
      <c r="F179" s="169"/>
      <c r="G179" s="169"/>
      <c r="H179" s="169"/>
      <c r="I179" s="169"/>
      <c r="J179" s="169"/>
      <c r="K179" s="169"/>
      <c r="L179" s="169"/>
      <c r="M179" s="169"/>
      <c r="N179" s="308">
        <f>BK179</f>
        <v>0</v>
      </c>
      <c r="O179" s="309"/>
      <c r="P179" s="309"/>
      <c r="Q179" s="309"/>
      <c r="R179" s="162"/>
      <c r="T179" s="163"/>
      <c r="U179" s="160"/>
      <c r="V179" s="160"/>
      <c r="W179" s="164">
        <f>SUM(W180:W227)</f>
        <v>0</v>
      </c>
      <c r="X179" s="160"/>
      <c r="Y179" s="164">
        <f>SUM(Y180:Y227)</f>
        <v>0.97522400000000009</v>
      </c>
      <c r="Z179" s="160"/>
      <c r="AA179" s="165">
        <f>SUM(AA180:AA227)</f>
        <v>33.813858000000003</v>
      </c>
      <c r="AR179" s="166" t="s">
        <v>86</v>
      </c>
      <c r="AT179" s="167" t="s">
        <v>77</v>
      </c>
      <c r="AU179" s="167" t="s">
        <v>86</v>
      </c>
      <c r="AY179" s="166" t="s">
        <v>150</v>
      </c>
      <c r="BK179" s="168">
        <f>SUM(BK180:BK227)</f>
        <v>0</v>
      </c>
    </row>
    <row r="180" spans="2:65" s="1" customFormat="1" ht="25.5" customHeight="1">
      <c r="B180" s="38"/>
      <c r="C180" s="170" t="s">
        <v>234</v>
      </c>
      <c r="D180" s="170" t="s">
        <v>151</v>
      </c>
      <c r="E180" s="171" t="s">
        <v>235</v>
      </c>
      <c r="F180" s="285" t="s">
        <v>236</v>
      </c>
      <c r="G180" s="285"/>
      <c r="H180" s="285"/>
      <c r="I180" s="285"/>
      <c r="J180" s="172" t="s">
        <v>201</v>
      </c>
      <c r="K180" s="173">
        <v>3</v>
      </c>
      <c r="L180" s="286">
        <v>0</v>
      </c>
      <c r="M180" s="287"/>
      <c r="N180" s="288">
        <f>ROUND(L180*K180,2)</f>
        <v>0</v>
      </c>
      <c r="O180" s="288"/>
      <c r="P180" s="288"/>
      <c r="Q180" s="288"/>
      <c r="R180" s="40"/>
      <c r="T180" s="174" t="s">
        <v>22</v>
      </c>
      <c r="U180" s="47" t="s">
        <v>43</v>
      </c>
      <c r="V180" s="39"/>
      <c r="W180" s="175">
        <f>V180*K180</f>
        <v>0</v>
      </c>
      <c r="X180" s="175">
        <v>9.2000000000000003E-4</v>
      </c>
      <c r="Y180" s="175">
        <f>X180*K180</f>
        <v>2.7600000000000003E-3</v>
      </c>
      <c r="Z180" s="175">
        <v>0</v>
      </c>
      <c r="AA180" s="176">
        <f>Z180*K180</f>
        <v>0</v>
      </c>
      <c r="AR180" s="22" t="s">
        <v>155</v>
      </c>
      <c r="AT180" s="22" t="s">
        <v>151</v>
      </c>
      <c r="AU180" s="22" t="s">
        <v>105</v>
      </c>
      <c r="AY180" s="22" t="s">
        <v>150</v>
      </c>
      <c r="BE180" s="113">
        <f>IF(U180="základní",N180,0)</f>
        <v>0</v>
      </c>
      <c r="BF180" s="113">
        <f>IF(U180="snížená",N180,0)</f>
        <v>0</v>
      </c>
      <c r="BG180" s="113">
        <f>IF(U180="zákl. přenesená",N180,0)</f>
        <v>0</v>
      </c>
      <c r="BH180" s="113">
        <f>IF(U180="sníž. přenesená",N180,0)</f>
        <v>0</v>
      </c>
      <c r="BI180" s="113">
        <f>IF(U180="nulová",N180,0)</f>
        <v>0</v>
      </c>
      <c r="BJ180" s="22" t="s">
        <v>86</v>
      </c>
      <c r="BK180" s="113">
        <f>ROUND(L180*K180,2)</f>
        <v>0</v>
      </c>
      <c r="BL180" s="22" t="s">
        <v>155</v>
      </c>
      <c r="BM180" s="22" t="s">
        <v>237</v>
      </c>
    </row>
    <row r="181" spans="2:65" s="11" customFormat="1" ht="16.5" customHeight="1">
      <c r="B181" s="184"/>
      <c r="C181" s="185"/>
      <c r="D181" s="185"/>
      <c r="E181" s="186" t="s">
        <v>22</v>
      </c>
      <c r="F181" s="293" t="s">
        <v>238</v>
      </c>
      <c r="G181" s="294"/>
      <c r="H181" s="294"/>
      <c r="I181" s="294"/>
      <c r="J181" s="185"/>
      <c r="K181" s="187">
        <v>3</v>
      </c>
      <c r="L181" s="185"/>
      <c r="M181" s="185"/>
      <c r="N181" s="185"/>
      <c r="O181" s="185"/>
      <c r="P181" s="185"/>
      <c r="Q181" s="185"/>
      <c r="R181" s="188"/>
      <c r="T181" s="189"/>
      <c r="U181" s="185"/>
      <c r="V181" s="185"/>
      <c r="W181" s="185"/>
      <c r="X181" s="185"/>
      <c r="Y181" s="185"/>
      <c r="Z181" s="185"/>
      <c r="AA181" s="190"/>
      <c r="AT181" s="191" t="s">
        <v>158</v>
      </c>
      <c r="AU181" s="191" t="s">
        <v>105</v>
      </c>
      <c r="AV181" s="11" t="s">
        <v>105</v>
      </c>
      <c r="AW181" s="11" t="s">
        <v>36</v>
      </c>
      <c r="AX181" s="11" t="s">
        <v>86</v>
      </c>
      <c r="AY181" s="191" t="s">
        <v>150</v>
      </c>
    </row>
    <row r="182" spans="2:65" s="1" customFormat="1" ht="16.5" customHeight="1">
      <c r="B182" s="38"/>
      <c r="C182" s="200" t="s">
        <v>11</v>
      </c>
      <c r="D182" s="200" t="s">
        <v>198</v>
      </c>
      <c r="E182" s="201" t="s">
        <v>239</v>
      </c>
      <c r="F182" s="299" t="s">
        <v>240</v>
      </c>
      <c r="G182" s="299"/>
      <c r="H182" s="299"/>
      <c r="I182" s="299"/>
      <c r="J182" s="202" t="s">
        <v>201</v>
      </c>
      <c r="K182" s="203">
        <v>3</v>
      </c>
      <c r="L182" s="300">
        <v>0</v>
      </c>
      <c r="M182" s="301"/>
      <c r="N182" s="302">
        <f>ROUND(L182*K182,2)</f>
        <v>0</v>
      </c>
      <c r="O182" s="288"/>
      <c r="P182" s="288"/>
      <c r="Q182" s="288"/>
      <c r="R182" s="40"/>
      <c r="T182" s="174" t="s">
        <v>22</v>
      </c>
      <c r="U182" s="47" t="s">
        <v>43</v>
      </c>
      <c r="V182" s="39"/>
      <c r="W182" s="175">
        <f>V182*K182</f>
        <v>0</v>
      </c>
      <c r="X182" s="175">
        <v>0.2</v>
      </c>
      <c r="Y182" s="175">
        <f>X182*K182</f>
        <v>0.60000000000000009</v>
      </c>
      <c r="Z182" s="175">
        <v>0</v>
      </c>
      <c r="AA182" s="176">
        <f>Z182*K182</f>
        <v>0</v>
      </c>
      <c r="AR182" s="22" t="s">
        <v>202</v>
      </c>
      <c r="AT182" s="22" t="s">
        <v>198</v>
      </c>
      <c r="AU182" s="22" t="s">
        <v>105</v>
      </c>
      <c r="AY182" s="22" t="s">
        <v>150</v>
      </c>
      <c r="BE182" s="113">
        <f>IF(U182="základní",N182,0)</f>
        <v>0</v>
      </c>
      <c r="BF182" s="113">
        <f>IF(U182="snížená",N182,0)</f>
        <v>0</v>
      </c>
      <c r="BG182" s="113">
        <f>IF(U182="zákl. přenesená",N182,0)</f>
        <v>0</v>
      </c>
      <c r="BH182" s="113">
        <f>IF(U182="sníž. přenesená",N182,0)</f>
        <v>0</v>
      </c>
      <c r="BI182" s="113">
        <f>IF(U182="nulová",N182,0)</f>
        <v>0</v>
      </c>
      <c r="BJ182" s="22" t="s">
        <v>86</v>
      </c>
      <c r="BK182" s="113">
        <f>ROUND(L182*K182,2)</f>
        <v>0</v>
      </c>
      <c r="BL182" s="22" t="s">
        <v>155</v>
      </c>
      <c r="BM182" s="22" t="s">
        <v>241</v>
      </c>
    </row>
    <row r="183" spans="2:65" s="1" customFormat="1" ht="16.5" customHeight="1">
      <c r="B183" s="38"/>
      <c r="C183" s="170" t="s">
        <v>242</v>
      </c>
      <c r="D183" s="170" t="s">
        <v>151</v>
      </c>
      <c r="E183" s="171" t="s">
        <v>243</v>
      </c>
      <c r="F183" s="285" t="s">
        <v>244</v>
      </c>
      <c r="G183" s="285"/>
      <c r="H183" s="285"/>
      <c r="I183" s="285"/>
      <c r="J183" s="172" t="s">
        <v>154</v>
      </c>
      <c r="K183" s="173">
        <v>0.26600000000000001</v>
      </c>
      <c r="L183" s="286">
        <v>0</v>
      </c>
      <c r="M183" s="287"/>
      <c r="N183" s="288">
        <f>ROUND(L183*K183,2)</f>
        <v>0</v>
      </c>
      <c r="O183" s="288"/>
      <c r="P183" s="288"/>
      <c r="Q183" s="288"/>
      <c r="R183" s="40"/>
      <c r="T183" s="174" t="s">
        <v>22</v>
      </c>
      <c r="U183" s="47" t="s">
        <v>43</v>
      </c>
      <c r="V183" s="39"/>
      <c r="W183" s="175">
        <f>V183*K183</f>
        <v>0</v>
      </c>
      <c r="X183" s="175">
        <v>0</v>
      </c>
      <c r="Y183" s="175">
        <f>X183*K183</f>
        <v>0</v>
      </c>
      <c r="Z183" s="175">
        <v>2</v>
      </c>
      <c r="AA183" s="176">
        <f>Z183*K183</f>
        <v>0.53200000000000003</v>
      </c>
      <c r="AR183" s="22" t="s">
        <v>155</v>
      </c>
      <c r="AT183" s="22" t="s">
        <v>151</v>
      </c>
      <c r="AU183" s="22" t="s">
        <v>105</v>
      </c>
      <c r="AY183" s="22" t="s">
        <v>150</v>
      </c>
      <c r="BE183" s="113">
        <f>IF(U183="základní",N183,0)</f>
        <v>0</v>
      </c>
      <c r="BF183" s="113">
        <f>IF(U183="snížená",N183,0)</f>
        <v>0</v>
      </c>
      <c r="BG183" s="113">
        <f>IF(U183="zákl. přenesená",N183,0)</f>
        <v>0</v>
      </c>
      <c r="BH183" s="113">
        <f>IF(U183="sníž. přenesená",N183,0)</f>
        <v>0</v>
      </c>
      <c r="BI183" s="113">
        <f>IF(U183="nulová",N183,0)</f>
        <v>0</v>
      </c>
      <c r="BJ183" s="22" t="s">
        <v>86</v>
      </c>
      <c r="BK183" s="113">
        <f>ROUND(L183*K183,2)</f>
        <v>0</v>
      </c>
      <c r="BL183" s="22" t="s">
        <v>155</v>
      </c>
      <c r="BM183" s="22" t="s">
        <v>245</v>
      </c>
    </row>
    <row r="184" spans="2:65" s="10" customFormat="1" ht="16.5" customHeight="1">
      <c r="B184" s="177"/>
      <c r="C184" s="178"/>
      <c r="D184" s="178"/>
      <c r="E184" s="179" t="s">
        <v>22</v>
      </c>
      <c r="F184" s="289" t="s">
        <v>246</v>
      </c>
      <c r="G184" s="290"/>
      <c r="H184" s="290"/>
      <c r="I184" s="290"/>
      <c r="J184" s="178"/>
      <c r="K184" s="179" t="s">
        <v>22</v>
      </c>
      <c r="L184" s="178"/>
      <c r="M184" s="178"/>
      <c r="N184" s="178"/>
      <c r="O184" s="178"/>
      <c r="P184" s="178"/>
      <c r="Q184" s="178"/>
      <c r="R184" s="180"/>
      <c r="T184" s="181"/>
      <c r="U184" s="178"/>
      <c r="V184" s="178"/>
      <c r="W184" s="178"/>
      <c r="X184" s="178"/>
      <c r="Y184" s="178"/>
      <c r="Z184" s="178"/>
      <c r="AA184" s="182"/>
      <c r="AT184" s="183" t="s">
        <v>158</v>
      </c>
      <c r="AU184" s="183" t="s">
        <v>105</v>
      </c>
      <c r="AV184" s="10" t="s">
        <v>86</v>
      </c>
      <c r="AW184" s="10" t="s">
        <v>36</v>
      </c>
      <c r="AX184" s="10" t="s">
        <v>78</v>
      </c>
      <c r="AY184" s="183" t="s">
        <v>150</v>
      </c>
    </row>
    <row r="185" spans="2:65" s="11" customFormat="1" ht="16.5" customHeight="1">
      <c r="B185" s="184"/>
      <c r="C185" s="185"/>
      <c r="D185" s="185"/>
      <c r="E185" s="186" t="s">
        <v>22</v>
      </c>
      <c r="F185" s="291" t="s">
        <v>247</v>
      </c>
      <c r="G185" s="292"/>
      <c r="H185" s="292"/>
      <c r="I185" s="292"/>
      <c r="J185" s="185"/>
      <c r="K185" s="187">
        <v>0.16200000000000001</v>
      </c>
      <c r="L185" s="185"/>
      <c r="M185" s="185"/>
      <c r="N185" s="185"/>
      <c r="O185" s="185"/>
      <c r="P185" s="185"/>
      <c r="Q185" s="185"/>
      <c r="R185" s="188"/>
      <c r="T185" s="189"/>
      <c r="U185" s="185"/>
      <c r="V185" s="185"/>
      <c r="W185" s="185"/>
      <c r="X185" s="185"/>
      <c r="Y185" s="185"/>
      <c r="Z185" s="185"/>
      <c r="AA185" s="190"/>
      <c r="AT185" s="191" t="s">
        <v>158</v>
      </c>
      <c r="AU185" s="191" t="s">
        <v>105</v>
      </c>
      <c r="AV185" s="11" t="s">
        <v>105</v>
      </c>
      <c r="AW185" s="11" t="s">
        <v>36</v>
      </c>
      <c r="AX185" s="11" t="s">
        <v>78</v>
      </c>
      <c r="AY185" s="191" t="s">
        <v>150</v>
      </c>
    </row>
    <row r="186" spans="2:65" s="11" customFormat="1" ht="16.5" customHeight="1">
      <c r="B186" s="184"/>
      <c r="C186" s="185"/>
      <c r="D186" s="185"/>
      <c r="E186" s="186" t="s">
        <v>22</v>
      </c>
      <c r="F186" s="291" t="s">
        <v>248</v>
      </c>
      <c r="G186" s="292"/>
      <c r="H186" s="292"/>
      <c r="I186" s="292"/>
      <c r="J186" s="185"/>
      <c r="K186" s="187">
        <v>3.2000000000000001E-2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90"/>
      <c r="AT186" s="191" t="s">
        <v>158</v>
      </c>
      <c r="AU186" s="191" t="s">
        <v>105</v>
      </c>
      <c r="AV186" s="11" t="s">
        <v>105</v>
      </c>
      <c r="AW186" s="11" t="s">
        <v>36</v>
      </c>
      <c r="AX186" s="11" t="s">
        <v>78</v>
      </c>
      <c r="AY186" s="191" t="s">
        <v>150</v>
      </c>
    </row>
    <row r="187" spans="2:65" s="11" customFormat="1" ht="16.5" customHeight="1">
      <c r="B187" s="184"/>
      <c r="C187" s="185"/>
      <c r="D187" s="185"/>
      <c r="E187" s="186" t="s">
        <v>22</v>
      </c>
      <c r="F187" s="291" t="s">
        <v>249</v>
      </c>
      <c r="G187" s="292"/>
      <c r="H187" s="292"/>
      <c r="I187" s="292"/>
      <c r="J187" s="185"/>
      <c r="K187" s="187">
        <v>7.1999999999999995E-2</v>
      </c>
      <c r="L187" s="185"/>
      <c r="M187" s="185"/>
      <c r="N187" s="185"/>
      <c r="O187" s="185"/>
      <c r="P187" s="185"/>
      <c r="Q187" s="185"/>
      <c r="R187" s="188"/>
      <c r="T187" s="189"/>
      <c r="U187" s="185"/>
      <c r="V187" s="185"/>
      <c r="W187" s="185"/>
      <c r="X187" s="185"/>
      <c r="Y187" s="185"/>
      <c r="Z187" s="185"/>
      <c r="AA187" s="190"/>
      <c r="AT187" s="191" t="s">
        <v>158</v>
      </c>
      <c r="AU187" s="191" t="s">
        <v>105</v>
      </c>
      <c r="AV187" s="11" t="s">
        <v>105</v>
      </c>
      <c r="AW187" s="11" t="s">
        <v>36</v>
      </c>
      <c r="AX187" s="11" t="s">
        <v>78</v>
      </c>
      <c r="AY187" s="191" t="s">
        <v>150</v>
      </c>
    </row>
    <row r="188" spans="2:65" s="12" customFormat="1" ht="16.5" customHeight="1">
      <c r="B188" s="192"/>
      <c r="C188" s="193"/>
      <c r="D188" s="193"/>
      <c r="E188" s="194" t="s">
        <v>22</v>
      </c>
      <c r="F188" s="295" t="s">
        <v>177</v>
      </c>
      <c r="G188" s="296"/>
      <c r="H188" s="296"/>
      <c r="I188" s="296"/>
      <c r="J188" s="193"/>
      <c r="K188" s="195">
        <v>0.26600000000000001</v>
      </c>
      <c r="L188" s="193"/>
      <c r="M188" s="193"/>
      <c r="N188" s="193"/>
      <c r="O188" s="193"/>
      <c r="P188" s="193"/>
      <c r="Q188" s="193"/>
      <c r="R188" s="196"/>
      <c r="T188" s="197"/>
      <c r="U188" s="193"/>
      <c r="V188" s="193"/>
      <c r="W188" s="193"/>
      <c r="X188" s="193"/>
      <c r="Y188" s="193"/>
      <c r="Z188" s="193"/>
      <c r="AA188" s="198"/>
      <c r="AT188" s="199" t="s">
        <v>158</v>
      </c>
      <c r="AU188" s="199" t="s">
        <v>105</v>
      </c>
      <c r="AV188" s="12" t="s">
        <v>155</v>
      </c>
      <c r="AW188" s="12" t="s">
        <v>36</v>
      </c>
      <c r="AX188" s="12" t="s">
        <v>86</v>
      </c>
      <c r="AY188" s="199" t="s">
        <v>150</v>
      </c>
    </row>
    <row r="189" spans="2:65" s="1" customFormat="1" ht="16.5" customHeight="1">
      <c r="B189" s="38"/>
      <c r="C189" s="170" t="s">
        <v>250</v>
      </c>
      <c r="D189" s="170" t="s">
        <v>151</v>
      </c>
      <c r="E189" s="171" t="s">
        <v>251</v>
      </c>
      <c r="F189" s="285" t="s">
        <v>252</v>
      </c>
      <c r="G189" s="285"/>
      <c r="H189" s="285"/>
      <c r="I189" s="285"/>
      <c r="J189" s="172" t="s">
        <v>154</v>
      </c>
      <c r="K189" s="173">
        <v>12.532999999999999</v>
      </c>
      <c r="L189" s="286">
        <v>0</v>
      </c>
      <c r="M189" s="287"/>
      <c r="N189" s="288">
        <f>ROUND(L189*K189,2)</f>
        <v>0</v>
      </c>
      <c r="O189" s="288"/>
      <c r="P189" s="288"/>
      <c r="Q189" s="288"/>
      <c r="R189" s="40"/>
      <c r="T189" s="174" t="s">
        <v>22</v>
      </c>
      <c r="U189" s="47" t="s">
        <v>43</v>
      </c>
      <c r="V189" s="39"/>
      <c r="W189" s="175">
        <f>V189*K189</f>
        <v>0</v>
      </c>
      <c r="X189" s="175">
        <v>0</v>
      </c>
      <c r="Y189" s="175">
        <f>X189*K189</f>
        <v>0</v>
      </c>
      <c r="Z189" s="175">
        <v>2.4</v>
      </c>
      <c r="AA189" s="176">
        <f>Z189*K189</f>
        <v>30.079199999999997</v>
      </c>
      <c r="AR189" s="22" t="s">
        <v>155</v>
      </c>
      <c r="AT189" s="22" t="s">
        <v>151</v>
      </c>
      <c r="AU189" s="22" t="s">
        <v>105</v>
      </c>
      <c r="AY189" s="22" t="s">
        <v>150</v>
      </c>
      <c r="BE189" s="113">
        <f>IF(U189="základní",N189,0)</f>
        <v>0</v>
      </c>
      <c r="BF189" s="113">
        <f>IF(U189="snížená",N189,0)</f>
        <v>0</v>
      </c>
      <c r="BG189" s="113">
        <f>IF(U189="zákl. přenesená",N189,0)</f>
        <v>0</v>
      </c>
      <c r="BH189" s="113">
        <f>IF(U189="sníž. přenesená",N189,0)</f>
        <v>0</v>
      </c>
      <c r="BI189" s="113">
        <f>IF(U189="nulová",N189,0)</f>
        <v>0</v>
      </c>
      <c r="BJ189" s="22" t="s">
        <v>86</v>
      </c>
      <c r="BK189" s="113">
        <f>ROUND(L189*K189,2)</f>
        <v>0</v>
      </c>
      <c r="BL189" s="22" t="s">
        <v>155</v>
      </c>
      <c r="BM189" s="22" t="s">
        <v>253</v>
      </c>
    </row>
    <row r="190" spans="2:65" s="11" customFormat="1" ht="16.5" customHeight="1">
      <c r="B190" s="184"/>
      <c r="C190" s="185"/>
      <c r="D190" s="185"/>
      <c r="E190" s="186" t="s">
        <v>22</v>
      </c>
      <c r="F190" s="293" t="s">
        <v>254</v>
      </c>
      <c r="G190" s="294"/>
      <c r="H190" s="294"/>
      <c r="I190" s="294"/>
      <c r="J190" s="185"/>
      <c r="K190" s="187">
        <v>9.7880000000000003</v>
      </c>
      <c r="L190" s="185"/>
      <c r="M190" s="185"/>
      <c r="N190" s="185"/>
      <c r="O190" s="185"/>
      <c r="P190" s="185"/>
      <c r="Q190" s="185"/>
      <c r="R190" s="188"/>
      <c r="T190" s="189"/>
      <c r="U190" s="185"/>
      <c r="V190" s="185"/>
      <c r="W190" s="185"/>
      <c r="X190" s="185"/>
      <c r="Y190" s="185"/>
      <c r="Z190" s="185"/>
      <c r="AA190" s="190"/>
      <c r="AT190" s="191" t="s">
        <v>158</v>
      </c>
      <c r="AU190" s="191" t="s">
        <v>105</v>
      </c>
      <c r="AV190" s="11" t="s">
        <v>105</v>
      </c>
      <c r="AW190" s="11" t="s">
        <v>36</v>
      </c>
      <c r="AX190" s="11" t="s">
        <v>78</v>
      </c>
      <c r="AY190" s="191" t="s">
        <v>150</v>
      </c>
    </row>
    <row r="191" spans="2:65" s="11" customFormat="1" ht="16.5" customHeight="1">
      <c r="B191" s="184"/>
      <c r="C191" s="185"/>
      <c r="D191" s="185"/>
      <c r="E191" s="186" t="s">
        <v>22</v>
      </c>
      <c r="F191" s="291" t="s">
        <v>255</v>
      </c>
      <c r="G191" s="292"/>
      <c r="H191" s="292"/>
      <c r="I191" s="292"/>
      <c r="J191" s="185"/>
      <c r="K191" s="187">
        <v>2.7450000000000001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90"/>
      <c r="AT191" s="191" t="s">
        <v>158</v>
      </c>
      <c r="AU191" s="191" t="s">
        <v>105</v>
      </c>
      <c r="AV191" s="11" t="s">
        <v>105</v>
      </c>
      <c r="AW191" s="11" t="s">
        <v>36</v>
      </c>
      <c r="AX191" s="11" t="s">
        <v>78</v>
      </c>
      <c r="AY191" s="191" t="s">
        <v>150</v>
      </c>
    </row>
    <row r="192" spans="2:65" s="12" customFormat="1" ht="16.5" customHeight="1">
      <c r="B192" s="192"/>
      <c r="C192" s="193"/>
      <c r="D192" s="193"/>
      <c r="E192" s="194" t="s">
        <v>22</v>
      </c>
      <c r="F192" s="295" t="s">
        <v>177</v>
      </c>
      <c r="G192" s="296"/>
      <c r="H192" s="296"/>
      <c r="I192" s="296"/>
      <c r="J192" s="193"/>
      <c r="K192" s="195">
        <v>12.532999999999999</v>
      </c>
      <c r="L192" s="193"/>
      <c r="M192" s="193"/>
      <c r="N192" s="193"/>
      <c r="O192" s="193"/>
      <c r="P192" s="193"/>
      <c r="Q192" s="193"/>
      <c r="R192" s="196"/>
      <c r="T192" s="197"/>
      <c r="U192" s="193"/>
      <c r="V192" s="193"/>
      <c r="W192" s="193"/>
      <c r="X192" s="193"/>
      <c r="Y192" s="193"/>
      <c r="Z192" s="193"/>
      <c r="AA192" s="198"/>
      <c r="AT192" s="199" t="s">
        <v>158</v>
      </c>
      <c r="AU192" s="199" t="s">
        <v>105</v>
      </c>
      <c r="AV192" s="12" t="s">
        <v>155</v>
      </c>
      <c r="AW192" s="12" t="s">
        <v>36</v>
      </c>
      <c r="AX192" s="12" t="s">
        <v>86</v>
      </c>
      <c r="AY192" s="199" t="s">
        <v>150</v>
      </c>
    </row>
    <row r="193" spans="2:65" s="1" customFormat="1" ht="16.5" customHeight="1">
      <c r="B193" s="38"/>
      <c r="C193" s="170" t="s">
        <v>256</v>
      </c>
      <c r="D193" s="170" t="s">
        <v>151</v>
      </c>
      <c r="E193" s="171" t="s">
        <v>257</v>
      </c>
      <c r="F193" s="285" t="s">
        <v>258</v>
      </c>
      <c r="G193" s="285"/>
      <c r="H193" s="285"/>
      <c r="I193" s="285"/>
      <c r="J193" s="172" t="s">
        <v>259</v>
      </c>
      <c r="K193" s="173">
        <v>19.213000000000001</v>
      </c>
      <c r="L193" s="286">
        <v>0</v>
      </c>
      <c r="M193" s="287"/>
      <c r="N193" s="288">
        <f>ROUND(L193*K193,2)</f>
        <v>0</v>
      </c>
      <c r="O193" s="288"/>
      <c r="P193" s="288"/>
      <c r="Q193" s="288"/>
      <c r="R193" s="40"/>
      <c r="T193" s="174" t="s">
        <v>22</v>
      </c>
      <c r="U193" s="47" t="s">
        <v>43</v>
      </c>
      <c r="V193" s="39"/>
      <c r="W193" s="175">
        <f>V193*K193</f>
        <v>0</v>
      </c>
      <c r="X193" s="175">
        <v>0</v>
      </c>
      <c r="Y193" s="175">
        <f>X193*K193</f>
        <v>0</v>
      </c>
      <c r="Z193" s="175">
        <v>6.6000000000000003E-2</v>
      </c>
      <c r="AA193" s="176">
        <f>Z193*K193</f>
        <v>1.2680580000000001</v>
      </c>
      <c r="AR193" s="22" t="s">
        <v>155</v>
      </c>
      <c r="AT193" s="22" t="s">
        <v>151</v>
      </c>
      <c r="AU193" s="22" t="s">
        <v>105</v>
      </c>
      <c r="AY193" s="22" t="s">
        <v>150</v>
      </c>
      <c r="BE193" s="113">
        <f>IF(U193="základní",N193,0)</f>
        <v>0</v>
      </c>
      <c r="BF193" s="113">
        <f>IF(U193="snížená",N193,0)</f>
        <v>0</v>
      </c>
      <c r="BG193" s="113">
        <f>IF(U193="zákl. přenesená",N193,0)</f>
        <v>0</v>
      </c>
      <c r="BH193" s="113">
        <f>IF(U193="sníž. přenesená",N193,0)</f>
        <v>0</v>
      </c>
      <c r="BI193" s="113">
        <f>IF(U193="nulová",N193,0)</f>
        <v>0</v>
      </c>
      <c r="BJ193" s="22" t="s">
        <v>86</v>
      </c>
      <c r="BK193" s="113">
        <f>ROUND(L193*K193,2)</f>
        <v>0</v>
      </c>
      <c r="BL193" s="22" t="s">
        <v>155</v>
      </c>
      <c r="BM193" s="22" t="s">
        <v>260</v>
      </c>
    </row>
    <row r="194" spans="2:65" s="10" customFormat="1" ht="25.5" customHeight="1">
      <c r="B194" s="177"/>
      <c r="C194" s="178"/>
      <c r="D194" s="178"/>
      <c r="E194" s="179" t="s">
        <v>22</v>
      </c>
      <c r="F194" s="289" t="s">
        <v>261</v>
      </c>
      <c r="G194" s="290"/>
      <c r="H194" s="290"/>
      <c r="I194" s="290"/>
      <c r="J194" s="178"/>
      <c r="K194" s="179" t="s">
        <v>22</v>
      </c>
      <c r="L194" s="178"/>
      <c r="M194" s="178"/>
      <c r="N194" s="178"/>
      <c r="O194" s="178"/>
      <c r="P194" s="178"/>
      <c r="Q194" s="178"/>
      <c r="R194" s="180"/>
      <c r="T194" s="181"/>
      <c r="U194" s="178"/>
      <c r="V194" s="178"/>
      <c r="W194" s="178"/>
      <c r="X194" s="178"/>
      <c r="Y194" s="178"/>
      <c r="Z194" s="178"/>
      <c r="AA194" s="182"/>
      <c r="AT194" s="183" t="s">
        <v>158</v>
      </c>
      <c r="AU194" s="183" t="s">
        <v>105</v>
      </c>
      <c r="AV194" s="10" t="s">
        <v>86</v>
      </c>
      <c r="AW194" s="10" t="s">
        <v>36</v>
      </c>
      <c r="AX194" s="10" t="s">
        <v>78</v>
      </c>
      <c r="AY194" s="183" t="s">
        <v>150</v>
      </c>
    </row>
    <row r="195" spans="2:65" s="11" customFormat="1" ht="16.5" customHeight="1">
      <c r="B195" s="184"/>
      <c r="C195" s="185"/>
      <c r="D195" s="185"/>
      <c r="E195" s="186" t="s">
        <v>22</v>
      </c>
      <c r="F195" s="291" t="s">
        <v>262</v>
      </c>
      <c r="G195" s="292"/>
      <c r="H195" s="292"/>
      <c r="I195" s="292"/>
      <c r="J195" s="185"/>
      <c r="K195" s="187">
        <v>13.05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90"/>
      <c r="AT195" s="191" t="s">
        <v>158</v>
      </c>
      <c r="AU195" s="191" t="s">
        <v>105</v>
      </c>
      <c r="AV195" s="11" t="s">
        <v>105</v>
      </c>
      <c r="AW195" s="11" t="s">
        <v>36</v>
      </c>
      <c r="AX195" s="11" t="s">
        <v>78</v>
      </c>
      <c r="AY195" s="191" t="s">
        <v>150</v>
      </c>
    </row>
    <row r="196" spans="2:65" s="11" customFormat="1" ht="16.5" customHeight="1">
      <c r="B196" s="184"/>
      <c r="C196" s="185"/>
      <c r="D196" s="185"/>
      <c r="E196" s="186" t="s">
        <v>22</v>
      </c>
      <c r="F196" s="291" t="s">
        <v>263</v>
      </c>
      <c r="G196" s="292"/>
      <c r="H196" s="292"/>
      <c r="I196" s="292"/>
      <c r="J196" s="185"/>
      <c r="K196" s="187">
        <v>2.5880000000000001</v>
      </c>
      <c r="L196" s="185"/>
      <c r="M196" s="185"/>
      <c r="N196" s="185"/>
      <c r="O196" s="185"/>
      <c r="P196" s="185"/>
      <c r="Q196" s="185"/>
      <c r="R196" s="188"/>
      <c r="T196" s="189"/>
      <c r="U196" s="185"/>
      <c r="V196" s="185"/>
      <c r="W196" s="185"/>
      <c r="X196" s="185"/>
      <c r="Y196" s="185"/>
      <c r="Z196" s="185"/>
      <c r="AA196" s="190"/>
      <c r="AT196" s="191" t="s">
        <v>158</v>
      </c>
      <c r="AU196" s="191" t="s">
        <v>105</v>
      </c>
      <c r="AV196" s="11" t="s">
        <v>105</v>
      </c>
      <c r="AW196" s="11" t="s">
        <v>36</v>
      </c>
      <c r="AX196" s="11" t="s">
        <v>78</v>
      </c>
      <c r="AY196" s="191" t="s">
        <v>150</v>
      </c>
    </row>
    <row r="197" spans="2:65" s="11" customFormat="1" ht="16.5" customHeight="1">
      <c r="B197" s="184"/>
      <c r="C197" s="185"/>
      <c r="D197" s="185"/>
      <c r="E197" s="186" t="s">
        <v>22</v>
      </c>
      <c r="F197" s="291" t="s">
        <v>264</v>
      </c>
      <c r="G197" s="292"/>
      <c r="H197" s="292"/>
      <c r="I197" s="292"/>
      <c r="J197" s="185"/>
      <c r="K197" s="187">
        <v>1.575</v>
      </c>
      <c r="L197" s="185"/>
      <c r="M197" s="185"/>
      <c r="N197" s="185"/>
      <c r="O197" s="185"/>
      <c r="P197" s="185"/>
      <c r="Q197" s="185"/>
      <c r="R197" s="188"/>
      <c r="T197" s="189"/>
      <c r="U197" s="185"/>
      <c r="V197" s="185"/>
      <c r="W197" s="185"/>
      <c r="X197" s="185"/>
      <c r="Y197" s="185"/>
      <c r="Z197" s="185"/>
      <c r="AA197" s="190"/>
      <c r="AT197" s="191" t="s">
        <v>158</v>
      </c>
      <c r="AU197" s="191" t="s">
        <v>105</v>
      </c>
      <c r="AV197" s="11" t="s">
        <v>105</v>
      </c>
      <c r="AW197" s="11" t="s">
        <v>36</v>
      </c>
      <c r="AX197" s="11" t="s">
        <v>78</v>
      </c>
      <c r="AY197" s="191" t="s">
        <v>150</v>
      </c>
    </row>
    <row r="198" spans="2:65" s="11" customFormat="1" ht="16.5" customHeight="1">
      <c r="B198" s="184"/>
      <c r="C198" s="185"/>
      <c r="D198" s="185"/>
      <c r="E198" s="186" t="s">
        <v>22</v>
      </c>
      <c r="F198" s="291" t="s">
        <v>265</v>
      </c>
      <c r="G198" s="292"/>
      <c r="H198" s="292"/>
      <c r="I198" s="292"/>
      <c r="J198" s="185"/>
      <c r="K198" s="187">
        <v>2</v>
      </c>
      <c r="L198" s="185"/>
      <c r="M198" s="185"/>
      <c r="N198" s="185"/>
      <c r="O198" s="185"/>
      <c r="P198" s="185"/>
      <c r="Q198" s="185"/>
      <c r="R198" s="188"/>
      <c r="T198" s="189"/>
      <c r="U198" s="185"/>
      <c r="V198" s="185"/>
      <c r="W198" s="185"/>
      <c r="X198" s="185"/>
      <c r="Y198" s="185"/>
      <c r="Z198" s="185"/>
      <c r="AA198" s="190"/>
      <c r="AT198" s="191" t="s">
        <v>158</v>
      </c>
      <c r="AU198" s="191" t="s">
        <v>105</v>
      </c>
      <c r="AV198" s="11" t="s">
        <v>105</v>
      </c>
      <c r="AW198" s="11" t="s">
        <v>36</v>
      </c>
      <c r="AX198" s="11" t="s">
        <v>78</v>
      </c>
      <c r="AY198" s="191" t="s">
        <v>150</v>
      </c>
    </row>
    <row r="199" spans="2:65" s="12" customFormat="1" ht="16.5" customHeight="1">
      <c r="B199" s="192"/>
      <c r="C199" s="193"/>
      <c r="D199" s="193"/>
      <c r="E199" s="194" t="s">
        <v>22</v>
      </c>
      <c r="F199" s="295" t="s">
        <v>177</v>
      </c>
      <c r="G199" s="296"/>
      <c r="H199" s="296"/>
      <c r="I199" s="296"/>
      <c r="J199" s="193"/>
      <c r="K199" s="195">
        <v>19.213000000000001</v>
      </c>
      <c r="L199" s="193"/>
      <c r="M199" s="193"/>
      <c r="N199" s="193"/>
      <c r="O199" s="193"/>
      <c r="P199" s="193"/>
      <c r="Q199" s="193"/>
      <c r="R199" s="196"/>
      <c r="T199" s="197"/>
      <c r="U199" s="193"/>
      <c r="V199" s="193"/>
      <c r="W199" s="193"/>
      <c r="X199" s="193"/>
      <c r="Y199" s="193"/>
      <c r="Z199" s="193"/>
      <c r="AA199" s="198"/>
      <c r="AT199" s="199" t="s">
        <v>158</v>
      </c>
      <c r="AU199" s="199" t="s">
        <v>105</v>
      </c>
      <c r="AV199" s="12" t="s">
        <v>155</v>
      </c>
      <c r="AW199" s="12" t="s">
        <v>36</v>
      </c>
      <c r="AX199" s="12" t="s">
        <v>86</v>
      </c>
      <c r="AY199" s="199" t="s">
        <v>150</v>
      </c>
    </row>
    <row r="200" spans="2:65" s="1" customFormat="1" ht="25.5" customHeight="1">
      <c r="B200" s="38"/>
      <c r="C200" s="170" t="s">
        <v>266</v>
      </c>
      <c r="D200" s="170" t="s">
        <v>151</v>
      </c>
      <c r="E200" s="171" t="s">
        <v>267</v>
      </c>
      <c r="F200" s="285" t="s">
        <v>268</v>
      </c>
      <c r="G200" s="285"/>
      <c r="H200" s="285"/>
      <c r="I200" s="285"/>
      <c r="J200" s="172" t="s">
        <v>201</v>
      </c>
      <c r="K200" s="173">
        <v>4</v>
      </c>
      <c r="L200" s="286">
        <v>0</v>
      </c>
      <c r="M200" s="287"/>
      <c r="N200" s="288">
        <f>ROUND(L200*K200,2)</f>
        <v>0</v>
      </c>
      <c r="O200" s="288"/>
      <c r="P200" s="288"/>
      <c r="Q200" s="288"/>
      <c r="R200" s="40"/>
      <c r="T200" s="174" t="s">
        <v>22</v>
      </c>
      <c r="U200" s="47" t="s">
        <v>43</v>
      </c>
      <c r="V200" s="39"/>
      <c r="W200" s="175">
        <f>V200*K200</f>
        <v>0</v>
      </c>
      <c r="X200" s="175">
        <v>0</v>
      </c>
      <c r="Y200" s="175">
        <f>X200*K200</f>
        <v>0</v>
      </c>
      <c r="Z200" s="175">
        <v>0.27600000000000002</v>
      </c>
      <c r="AA200" s="176">
        <f>Z200*K200</f>
        <v>1.1040000000000001</v>
      </c>
      <c r="AR200" s="22" t="s">
        <v>155</v>
      </c>
      <c r="AT200" s="22" t="s">
        <v>151</v>
      </c>
      <c r="AU200" s="22" t="s">
        <v>105</v>
      </c>
      <c r="AY200" s="22" t="s">
        <v>150</v>
      </c>
      <c r="BE200" s="113">
        <f>IF(U200="základní",N200,0)</f>
        <v>0</v>
      </c>
      <c r="BF200" s="113">
        <f>IF(U200="snížená",N200,0)</f>
        <v>0</v>
      </c>
      <c r="BG200" s="113">
        <f>IF(U200="zákl. přenesená",N200,0)</f>
        <v>0</v>
      </c>
      <c r="BH200" s="113">
        <f>IF(U200="sníž. přenesená",N200,0)</f>
        <v>0</v>
      </c>
      <c r="BI200" s="113">
        <f>IF(U200="nulová",N200,0)</f>
        <v>0</v>
      </c>
      <c r="BJ200" s="22" t="s">
        <v>86</v>
      </c>
      <c r="BK200" s="113">
        <f>ROUND(L200*K200,2)</f>
        <v>0</v>
      </c>
      <c r="BL200" s="22" t="s">
        <v>155</v>
      </c>
      <c r="BM200" s="22" t="s">
        <v>269</v>
      </c>
    </row>
    <row r="201" spans="2:65" s="1" customFormat="1" ht="25.5" customHeight="1">
      <c r="B201" s="38"/>
      <c r="C201" s="170" t="s">
        <v>270</v>
      </c>
      <c r="D201" s="170" t="s">
        <v>151</v>
      </c>
      <c r="E201" s="171" t="s">
        <v>271</v>
      </c>
      <c r="F201" s="285" t="s">
        <v>272</v>
      </c>
      <c r="G201" s="285"/>
      <c r="H201" s="285"/>
      <c r="I201" s="285"/>
      <c r="J201" s="172" t="s">
        <v>188</v>
      </c>
      <c r="K201" s="173">
        <v>0.5</v>
      </c>
      <c r="L201" s="286">
        <v>0</v>
      </c>
      <c r="M201" s="287"/>
      <c r="N201" s="288">
        <f>ROUND(L201*K201,2)</f>
        <v>0</v>
      </c>
      <c r="O201" s="288"/>
      <c r="P201" s="288"/>
      <c r="Q201" s="288"/>
      <c r="R201" s="40"/>
      <c r="T201" s="174" t="s">
        <v>22</v>
      </c>
      <c r="U201" s="47" t="s">
        <v>43</v>
      </c>
      <c r="V201" s="39"/>
      <c r="W201" s="175">
        <f>V201*K201</f>
        <v>0</v>
      </c>
      <c r="X201" s="175">
        <v>2.82E-3</v>
      </c>
      <c r="Y201" s="175">
        <f>X201*K201</f>
        <v>1.41E-3</v>
      </c>
      <c r="Z201" s="175">
        <v>0.10100000000000001</v>
      </c>
      <c r="AA201" s="176">
        <f>Z201*K201</f>
        <v>5.0500000000000003E-2</v>
      </c>
      <c r="AR201" s="22" t="s">
        <v>155</v>
      </c>
      <c r="AT201" s="22" t="s">
        <v>151</v>
      </c>
      <c r="AU201" s="22" t="s">
        <v>105</v>
      </c>
      <c r="AY201" s="22" t="s">
        <v>150</v>
      </c>
      <c r="BE201" s="113">
        <f>IF(U201="základní",N201,0)</f>
        <v>0</v>
      </c>
      <c r="BF201" s="113">
        <f>IF(U201="snížená",N201,0)</f>
        <v>0</v>
      </c>
      <c r="BG201" s="113">
        <f>IF(U201="zákl. přenesená",N201,0)</f>
        <v>0</v>
      </c>
      <c r="BH201" s="113">
        <f>IF(U201="sníž. přenesená",N201,0)</f>
        <v>0</v>
      </c>
      <c r="BI201" s="113">
        <f>IF(U201="nulová",N201,0)</f>
        <v>0</v>
      </c>
      <c r="BJ201" s="22" t="s">
        <v>86</v>
      </c>
      <c r="BK201" s="113">
        <f>ROUND(L201*K201,2)</f>
        <v>0</v>
      </c>
      <c r="BL201" s="22" t="s">
        <v>155</v>
      </c>
      <c r="BM201" s="22" t="s">
        <v>273</v>
      </c>
    </row>
    <row r="202" spans="2:65" s="11" customFormat="1" ht="16.5" customHeight="1">
      <c r="B202" s="184"/>
      <c r="C202" s="185"/>
      <c r="D202" s="185"/>
      <c r="E202" s="186" t="s">
        <v>22</v>
      </c>
      <c r="F202" s="293" t="s">
        <v>192</v>
      </c>
      <c r="G202" s="294"/>
      <c r="H202" s="294"/>
      <c r="I202" s="294"/>
      <c r="J202" s="185"/>
      <c r="K202" s="187">
        <v>0.5</v>
      </c>
      <c r="L202" s="185"/>
      <c r="M202" s="185"/>
      <c r="N202" s="185"/>
      <c r="O202" s="185"/>
      <c r="P202" s="185"/>
      <c r="Q202" s="185"/>
      <c r="R202" s="188"/>
      <c r="T202" s="189"/>
      <c r="U202" s="185"/>
      <c r="V202" s="185"/>
      <c r="W202" s="185"/>
      <c r="X202" s="185"/>
      <c r="Y202" s="185"/>
      <c r="Z202" s="185"/>
      <c r="AA202" s="190"/>
      <c r="AT202" s="191" t="s">
        <v>158</v>
      </c>
      <c r="AU202" s="191" t="s">
        <v>105</v>
      </c>
      <c r="AV202" s="11" t="s">
        <v>105</v>
      </c>
      <c r="AW202" s="11" t="s">
        <v>36</v>
      </c>
      <c r="AX202" s="11" t="s">
        <v>86</v>
      </c>
      <c r="AY202" s="191" t="s">
        <v>150</v>
      </c>
    </row>
    <row r="203" spans="2:65" s="1" customFormat="1" ht="25.5" customHeight="1">
      <c r="B203" s="38"/>
      <c r="C203" s="170" t="s">
        <v>10</v>
      </c>
      <c r="D203" s="170" t="s">
        <v>151</v>
      </c>
      <c r="E203" s="171" t="s">
        <v>274</v>
      </c>
      <c r="F203" s="285" t="s">
        <v>275</v>
      </c>
      <c r="G203" s="285"/>
      <c r="H203" s="285"/>
      <c r="I203" s="285"/>
      <c r="J203" s="172" t="s">
        <v>188</v>
      </c>
      <c r="K203" s="173">
        <v>0.5</v>
      </c>
      <c r="L203" s="286">
        <v>0</v>
      </c>
      <c r="M203" s="287"/>
      <c r="N203" s="288">
        <f>ROUND(L203*K203,2)</f>
        <v>0</v>
      </c>
      <c r="O203" s="288"/>
      <c r="P203" s="288"/>
      <c r="Q203" s="288"/>
      <c r="R203" s="40"/>
      <c r="T203" s="174" t="s">
        <v>22</v>
      </c>
      <c r="U203" s="47" t="s">
        <v>43</v>
      </c>
      <c r="V203" s="39"/>
      <c r="W203" s="175">
        <f>V203*K203</f>
        <v>0</v>
      </c>
      <c r="X203" s="175">
        <v>3.0899999999999999E-3</v>
      </c>
      <c r="Y203" s="175">
        <f>X203*K203</f>
        <v>1.5449999999999999E-3</v>
      </c>
      <c r="Z203" s="175">
        <v>0.126</v>
      </c>
      <c r="AA203" s="176">
        <f>Z203*K203</f>
        <v>6.3E-2</v>
      </c>
      <c r="AR203" s="22" t="s">
        <v>155</v>
      </c>
      <c r="AT203" s="22" t="s">
        <v>151</v>
      </c>
      <c r="AU203" s="22" t="s">
        <v>105</v>
      </c>
      <c r="AY203" s="22" t="s">
        <v>150</v>
      </c>
      <c r="BE203" s="113">
        <f>IF(U203="základní",N203,0)</f>
        <v>0</v>
      </c>
      <c r="BF203" s="113">
        <f>IF(U203="snížená",N203,0)</f>
        <v>0</v>
      </c>
      <c r="BG203" s="113">
        <f>IF(U203="zákl. přenesená",N203,0)</f>
        <v>0</v>
      </c>
      <c r="BH203" s="113">
        <f>IF(U203="sníž. přenesená",N203,0)</f>
        <v>0</v>
      </c>
      <c r="BI203" s="113">
        <f>IF(U203="nulová",N203,0)</f>
        <v>0</v>
      </c>
      <c r="BJ203" s="22" t="s">
        <v>86</v>
      </c>
      <c r="BK203" s="113">
        <f>ROUND(L203*K203,2)</f>
        <v>0</v>
      </c>
      <c r="BL203" s="22" t="s">
        <v>155</v>
      </c>
      <c r="BM203" s="22" t="s">
        <v>276</v>
      </c>
    </row>
    <row r="204" spans="2:65" s="11" customFormat="1" ht="16.5" customHeight="1">
      <c r="B204" s="184"/>
      <c r="C204" s="185"/>
      <c r="D204" s="185"/>
      <c r="E204" s="186" t="s">
        <v>22</v>
      </c>
      <c r="F204" s="293" t="s">
        <v>193</v>
      </c>
      <c r="G204" s="294"/>
      <c r="H204" s="294"/>
      <c r="I204" s="294"/>
      <c r="J204" s="185"/>
      <c r="K204" s="187">
        <v>0.5</v>
      </c>
      <c r="L204" s="185"/>
      <c r="M204" s="185"/>
      <c r="N204" s="185"/>
      <c r="O204" s="185"/>
      <c r="P204" s="185"/>
      <c r="Q204" s="185"/>
      <c r="R204" s="188"/>
      <c r="T204" s="189"/>
      <c r="U204" s="185"/>
      <c r="V204" s="185"/>
      <c r="W204" s="185"/>
      <c r="X204" s="185"/>
      <c r="Y204" s="185"/>
      <c r="Z204" s="185"/>
      <c r="AA204" s="190"/>
      <c r="AT204" s="191" t="s">
        <v>158</v>
      </c>
      <c r="AU204" s="191" t="s">
        <v>105</v>
      </c>
      <c r="AV204" s="11" t="s">
        <v>105</v>
      </c>
      <c r="AW204" s="11" t="s">
        <v>36</v>
      </c>
      <c r="AX204" s="11" t="s">
        <v>86</v>
      </c>
      <c r="AY204" s="191" t="s">
        <v>150</v>
      </c>
    </row>
    <row r="205" spans="2:65" s="1" customFormat="1" ht="25.5" customHeight="1">
      <c r="B205" s="38"/>
      <c r="C205" s="170" t="s">
        <v>277</v>
      </c>
      <c r="D205" s="170" t="s">
        <v>151</v>
      </c>
      <c r="E205" s="171" t="s">
        <v>278</v>
      </c>
      <c r="F205" s="285" t="s">
        <v>279</v>
      </c>
      <c r="G205" s="285"/>
      <c r="H205" s="285"/>
      <c r="I205" s="285"/>
      <c r="J205" s="172" t="s">
        <v>188</v>
      </c>
      <c r="K205" s="173">
        <v>1.3</v>
      </c>
      <c r="L205" s="286">
        <v>0</v>
      </c>
      <c r="M205" s="287"/>
      <c r="N205" s="288">
        <f>ROUND(L205*K205,2)</f>
        <v>0</v>
      </c>
      <c r="O205" s="288"/>
      <c r="P205" s="288"/>
      <c r="Q205" s="288"/>
      <c r="R205" s="40"/>
      <c r="T205" s="174" t="s">
        <v>22</v>
      </c>
      <c r="U205" s="47" t="s">
        <v>43</v>
      </c>
      <c r="V205" s="39"/>
      <c r="W205" s="175">
        <f>V205*K205</f>
        <v>0</v>
      </c>
      <c r="X205" s="175">
        <v>3.63E-3</v>
      </c>
      <c r="Y205" s="175">
        <f>X205*K205</f>
        <v>4.7190000000000001E-3</v>
      </c>
      <c r="Z205" s="175">
        <v>0.19600000000000001</v>
      </c>
      <c r="AA205" s="176">
        <f>Z205*K205</f>
        <v>0.25480000000000003</v>
      </c>
      <c r="AR205" s="22" t="s">
        <v>155</v>
      </c>
      <c r="AT205" s="22" t="s">
        <v>151</v>
      </c>
      <c r="AU205" s="22" t="s">
        <v>105</v>
      </c>
      <c r="AY205" s="22" t="s">
        <v>150</v>
      </c>
      <c r="BE205" s="113">
        <f>IF(U205="základní",N205,0)</f>
        <v>0</v>
      </c>
      <c r="BF205" s="113">
        <f>IF(U205="snížená",N205,0)</f>
        <v>0</v>
      </c>
      <c r="BG205" s="113">
        <f>IF(U205="zákl. přenesená",N205,0)</f>
        <v>0</v>
      </c>
      <c r="BH205" s="113">
        <f>IF(U205="sníž. přenesená",N205,0)</f>
        <v>0</v>
      </c>
      <c r="BI205" s="113">
        <f>IF(U205="nulová",N205,0)</f>
        <v>0</v>
      </c>
      <c r="BJ205" s="22" t="s">
        <v>86</v>
      </c>
      <c r="BK205" s="113">
        <f>ROUND(L205*K205,2)</f>
        <v>0</v>
      </c>
      <c r="BL205" s="22" t="s">
        <v>155</v>
      </c>
      <c r="BM205" s="22" t="s">
        <v>280</v>
      </c>
    </row>
    <row r="206" spans="2:65" s="11" customFormat="1" ht="25.5" customHeight="1">
      <c r="B206" s="184"/>
      <c r="C206" s="185"/>
      <c r="D206" s="185"/>
      <c r="E206" s="186" t="s">
        <v>22</v>
      </c>
      <c r="F206" s="293" t="s">
        <v>281</v>
      </c>
      <c r="G206" s="294"/>
      <c r="H206" s="294"/>
      <c r="I206" s="294"/>
      <c r="J206" s="185"/>
      <c r="K206" s="187">
        <v>1.3</v>
      </c>
      <c r="L206" s="185"/>
      <c r="M206" s="185"/>
      <c r="N206" s="185"/>
      <c r="O206" s="185"/>
      <c r="P206" s="185"/>
      <c r="Q206" s="185"/>
      <c r="R206" s="188"/>
      <c r="T206" s="189"/>
      <c r="U206" s="185"/>
      <c r="V206" s="185"/>
      <c r="W206" s="185"/>
      <c r="X206" s="185"/>
      <c r="Y206" s="185"/>
      <c r="Z206" s="185"/>
      <c r="AA206" s="190"/>
      <c r="AT206" s="191" t="s">
        <v>158</v>
      </c>
      <c r="AU206" s="191" t="s">
        <v>105</v>
      </c>
      <c r="AV206" s="11" t="s">
        <v>105</v>
      </c>
      <c r="AW206" s="11" t="s">
        <v>36</v>
      </c>
      <c r="AX206" s="11" t="s">
        <v>86</v>
      </c>
      <c r="AY206" s="191" t="s">
        <v>150</v>
      </c>
    </row>
    <row r="207" spans="2:65" s="1" customFormat="1" ht="25.5" customHeight="1">
      <c r="B207" s="38"/>
      <c r="C207" s="170" t="s">
        <v>282</v>
      </c>
      <c r="D207" s="170" t="s">
        <v>151</v>
      </c>
      <c r="E207" s="171" t="s">
        <v>283</v>
      </c>
      <c r="F207" s="285" t="s">
        <v>284</v>
      </c>
      <c r="G207" s="285"/>
      <c r="H207" s="285"/>
      <c r="I207" s="285"/>
      <c r="J207" s="172" t="s">
        <v>188</v>
      </c>
      <c r="K207" s="173">
        <v>0.9</v>
      </c>
      <c r="L207" s="286">
        <v>0</v>
      </c>
      <c r="M207" s="287"/>
      <c r="N207" s="288">
        <f>ROUND(L207*K207,2)</f>
        <v>0</v>
      </c>
      <c r="O207" s="288"/>
      <c r="P207" s="288"/>
      <c r="Q207" s="288"/>
      <c r="R207" s="40"/>
      <c r="T207" s="174" t="s">
        <v>22</v>
      </c>
      <c r="U207" s="47" t="s">
        <v>43</v>
      </c>
      <c r="V207" s="39"/>
      <c r="W207" s="175">
        <f>V207*K207</f>
        <v>0</v>
      </c>
      <c r="X207" s="175">
        <v>4.1700000000000001E-3</v>
      </c>
      <c r="Y207" s="175">
        <f>X207*K207</f>
        <v>3.7530000000000003E-3</v>
      </c>
      <c r="Z207" s="175">
        <v>0.28299999999999997</v>
      </c>
      <c r="AA207" s="176">
        <f>Z207*K207</f>
        <v>0.25469999999999998</v>
      </c>
      <c r="AR207" s="22" t="s">
        <v>155</v>
      </c>
      <c r="AT207" s="22" t="s">
        <v>151</v>
      </c>
      <c r="AU207" s="22" t="s">
        <v>105</v>
      </c>
      <c r="AY207" s="22" t="s">
        <v>150</v>
      </c>
      <c r="BE207" s="113">
        <f>IF(U207="základní",N207,0)</f>
        <v>0</v>
      </c>
      <c r="BF207" s="113">
        <f>IF(U207="snížená",N207,0)</f>
        <v>0</v>
      </c>
      <c r="BG207" s="113">
        <f>IF(U207="zákl. přenesená",N207,0)</f>
        <v>0</v>
      </c>
      <c r="BH207" s="113">
        <f>IF(U207="sníž. přenesená",N207,0)</f>
        <v>0</v>
      </c>
      <c r="BI207" s="113">
        <f>IF(U207="nulová",N207,0)</f>
        <v>0</v>
      </c>
      <c r="BJ207" s="22" t="s">
        <v>86</v>
      </c>
      <c r="BK207" s="113">
        <f>ROUND(L207*K207,2)</f>
        <v>0</v>
      </c>
      <c r="BL207" s="22" t="s">
        <v>155</v>
      </c>
      <c r="BM207" s="22" t="s">
        <v>285</v>
      </c>
    </row>
    <row r="208" spans="2:65" s="11" customFormat="1" ht="16.5" customHeight="1">
      <c r="B208" s="184"/>
      <c r="C208" s="185"/>
      <c r="D208" s="185"/>
      <c r="E208" s="186" t="s">
        <v>22</v>
      </c>
      <c r="F208" s="293" t="s">
        <v>194</v>
      </c>
      <c r="G208" s="294"/>
      <c r="H208" s="294"/>
      <c r="I208" s="294"/>
      <c r="J208" s="185"/>
      <c r="K208" s="187">
        <v>0.5</v>
      </c>
      <c r="L208" s="185"/>
      <c r="M208" s="185"/>
      <c r="N208" s="185"/>
      <c r="O208" s="185"/>
      <c r="P208" s="185"/>
      <c r="Q208" s="185"/>
      <c r="R208" s="188"/>
      <c r="T208" s="189"/>
      <c r="U208" s="185"/>
      <c r="V208" s="185"/>
      <c r="W208" s="185"/>
      <c r="X208" s="185"/>
      <c r="Y208" s="185"/>
      <c r="Z208" s="185"/>
      <c r="AA208" s="190"/>
      <c r="AT208" s="191" t="s">
        <v>158</v>
      </c>
      <c r="AU208" s="191" t="s">
        <v>105</v>
      </c>
      <c r="AV208" s="11" t="s">
        <v>105</v>
      </c>
      <c r="AW208" s="11" t="s">
        <v>36</v>
      </c>
      <c r="AX208" s="11" t="s">
        <v>78</v>
      </c>
      <c r="AY208" s="191" t="s">
        <v>150</v>
      </c>
    </row>
    <row r="209" spans="2:65" s="11" customFormat="1" ht="16.5" customHeight="1">
      <c r="B209" s="184"/>
      <c r="C209" s="185"/>
      <c r="D209" s="185"/>
      <c r="E209" s="186" t="s">
        <v>22</v>
      </c>
      <c r="F209" s="291" t="s">
        <v>195</v>
      </c>
      <c r="G209" s="292"/>
      <c r="H209" s="292"/>
      <c r="I209" s="292"/>
      <c r="J209" s="185"/>
      <c r="K209" s="187">
        <v>0.4</v>
      </c>
      <c r="L209" s="185"/>
      <c r="M209" s="185"/>
      <c r="N209" s="185"/>
      <c r="O209" s="185"/>
      <c r="P209" s="185"/>
      <c r="Q209" s="185"/>
      <c r="R209" s="188"/>
      <c r="T209" s="189"/>
      <c r="U209" s="185"/>
      <c r="V209" s="185"/>
      <c r="W209" s="185"/>
      <c r="X209" s="185"/>
      <c r="Y209" s="185"/>
      <c r="Z209" s="185"/>
      <c r="AA209" s="190"/>
      <c r="AT209" s="191" t="s">
        <v>158</v>
      </c>
      <c r="AU209" s="191" t="s">
        <v>105</v>
      </c>
      <c r="AV209" s="11" t="s">
        <v>105</v>
      </c>
      <c r="AW209" s="11" t="s">
        <v>36</v>
      </c>
      <c r="AX209" s="11" t="s">
        <v>78</v>
      </c>
      <c r="AY209" s="191" t="s">
        <v>150</v>
      </c>
    </row>
    <row r="210" spans="2:65" s="12" customFormat="1" ht="16.5" customHeight="1">
      <c r="B210" s="192"/>
      <c r="C210" s="193"/>
      <c r="D210" s="193"/>
      <c r="E210" s="194" t="s">
        <v>22</v>
      </c>
      <c r="F210" s="295" t="s">
        <v>177</v>
      </c>
      <c r="G210" s="296"/>
      <c r="H210" s="296"/>
      <c r="I210" s="296"/>
      <c r="J210" s="193"/>
      <c r="K210" s="195">
        <v>0.9</v>
      </c>
      <c r="L210" s="193"/>
      <c r="M210" s="193"/>
      <c r="N210" s="193"/>
      <c r="O210" s="193"/>
      <c r="P210" s="193"/>
      <c r="Q210" s="193"/>
      <c r="R210" s="196"/>
      <c r="T210" s="197"/>
      <c r="U210" s="193"/>
      <c r="V210" s="193"/>
      <c r="W210" s="193"/>
      <c r="X210" s="193"/>
      <c r="Y210" s="193"/>
      <c r="Z210" s="193"/>
      <c r="AA210" s="198"/>
      <c r="AT210" s="199" t="s">
        <v>158</v>
      </c>
      <c r="AU210" s="199" t="s">
        <v>105</v>
      </c>
      <c r="AV210" s="12" t="s">
        <v>155</v>
      </c>
      <c r="AW210" s="12" t="s">
        <v>36</v>
      </c>
      <c r="AX210" s="12" t="s">
        <v>86</v>
      </c>
      <c r="AY210" s="199" t="s">
        <v>150</v>
      </c>
    </row>
    <row r="211" spans="2:65" s="1" customFormat="1" ht="25.5" customHeight="1">
      <c r="B211" s="38"/>
      <c r="C211" s="170" t="s">
        <v>286</v>
      </c>
      <c r="D211" s="170" t="s">
        <v>151</v>
      </c>
      <c r="E211" s="171" t="s">
        <v>287</v>
      </c>
      <c r="F211" s="285" t="s">
        <v>288</v>
      </c>
      <c r="G211" s="285"/>
      <c r="H211" s="285"/>
      <c r="I211" s="285"/>
      <c r="J211" s="172" t="s">
        <v>188</v>
      </c>
      <c r="K211" s="173">
        <v>0.4</v>
      </c>
      <c r="L211" s="286">
        <v>0</v>
      </c>
      <c r="M211" s="287"/>
      <c r="N211" s="288">
        <f>ROUND(L211*K211,2)</f>
        <v>0</v>
      </c>
      <c r="O211" s="288"/>
      <c r="P211" s="288"/>
      <c r="Q211" s="288"/>
      <c r="R211" s="40"/>
      <c r="T211" s="174" t="s">
        <v>22</v>
      </c>
      <c r="U211" s="47" t="s">
        <v>43</v>
      </c>
      <c r="V211" s="39"/>
      <c r="W211" s="175">
        <f>V211*K211</f>
        <v>0</v>
      </c>
      <c r="X211" s="175">
        <v>4.7699999999999999E-3</v>
      </c>
      <c r="Y211" s="175">
        <f>X211*K211</f>
        <v>1.908E-3</v>
      </c>
      <c r="Z211" s="175">
        <v>0.38400000000000001</v>
      </c>
      <c r="AA211" s="176">
        <f>Z211*K211</f>
        <v>0.15360000000000001</v>
      </c>
      <c r="AR211" s="22" t="s">
        <v>155</v>
      </c>
      <c r="AT211" s="22" t="s">
        <v>151</v>
      </c>
      <c r="AU211" s="22" t="s">
        <v>105</v>
      </c>
      <c r="AY211" s="22" t="s">
        <v>150</v>
      </c>
      <c r="BE211" s="113">
        <f>IF(U211="základní",N211,0)</f>
        <v>0</v>
      </c>
      <c r="BF211" s="113">
        <f>IF(U211="snížená",N211,0)</f>
        <v>0</v>
      </c>
      <c r="BG211" s="113">
        <f>IF(U211="zákl. přenesená",N211,0)</f>
        <v>0</v>
      </c>
      <c r="BH211" s="113">
        <f>IF(U211="sníž. přenesená",N211,0)</f>
        <v>0</v>
      </c>
      <c r="BI211" s="113">
        <f>IF(U211="nulová",N211,0)</f>
        <v>0</v>
      </c>
      <c r="BJ211" s="22" t="s">
        <v>86</v>
      </c>
      <c r="BK211" s="113">
        <f>ROUND(L211*K211,2)</f>
        <v>0</v>
      </c>
      <c r="BL211" s="22" t="s">
        <v>155</v>
      </c>
      <c r="BM211" s="22" t="s">
        <v>289</v>
      </c>
    </row>
    <row r="212" spans="2:65" s="11" customFormat="1" ht="16.5" customHeight="1">
      <c r="B212" s="184"/>
      <c r="C212" s="185"/>
      <c r="D212" s="185"/>
      <c r="E212" s="186" t="s">
        <v>22</v>
      </c>
      <c r="F212" s="293" t="s">
        <v>196</v>
      </c>
      <c r="G212" s="294"/>
      <c r="H212" s="294"/>
      <c r="I212" s="294"/>
      <c r="J212" s="185"/>
      <c r="K212" s="187">
        <v>0.4</v>
      </c>
      <c r="L212" s="185"/>
      <c r="M212" s="185"/>
      <c r="N212" s="185"/>
      <c r="O212" s="185"/>
      <c r="P212" s="185"/>
      <c r="Q212" s="185"/>
      <c r="R212" s="188"/>
      <c r="T212" s="189"/>
      <c r="U212" s="185"/>
      <c r="V212" s="185"/>
      <c r="W212" s="185"/>
      <c r="X212" s="185"/>
      <c r="Y212" s="185"/>
      <c r="Z212" s="185"/>
      <c r="AA212" s="190"/>
      <c r="AT212" s="191" t="s">
        <v>158</v>
      </c>
      <c r="AU212" s="191" t="s">
        <v>105</v>
      </c>
      <c r="AV212" s="11" t="s">
        <v>105</v>
      </c>
      <c r="AW212" s="11" t="s">
        <v>36</v>
      </c>
      <c r="AX212" s="11" t="s">
        <v>86</v>
      </c>
      <c r="AY212" s="191" t="s">
        <v>150</v>
      </c>
    </row>
    <row r="213" spans="2:65" s="1" customFormat="1" ht="25.5" customHeight="1">
      <c r="B213" s="38"/>
      <c r="C213" s="170" t="s">
        <v>290</v>
      </c>
      <c r="D213" s="170" t="s">
        <v>151</v>
      </c>
      <c r="E213" s="171" t="s">
        <v>291</v>
      </c>
      <c r="F213" s="285" t="s">
        <v>292</v>
      </c>
      <c r="G213" s="285"/>
      <c r="H213" s="285"/>
      <c r="I213" s="285"/>
      <c r="J213" s="172" t="s">
        <v>259</v>
      </c>
      <c r="K213" s="173">
        <v>3.43</v>
      </c>
      <c r="L213" s="286">
        <v>0</v>
      </c>
      <c r="M213" s="287"/>
      <c r="N213" s="288">
        <f>ROUND(L213*K213,2)</f>
        <v>0</v>
      </c>
      <c r="O213" s="288"/>
      <c r="P213" s="288"/>
      <c r="Q213" s="288"/>
      <c r="R213" s="40"/>
      <c r="T213" s="174" t="s">
        <v>22</v>
      </c>
      <c r="U213" s="47" t="s">
        <v>43</v>
      </c>
      <c r="V213" s="39"/>
      <c r="W213" s="175">
        <f>V213*K213</f>
        <v>0</v>
      </c>
      <c r="X213" s="175">
        <v>3.9899999999999998E-2</v>
      </c>
      <c r="Y213" s="175">
        <f>X213*K213</f>
        <v>0.13685700000000001</v>
      </c>
      <c r="Z213" s="175">
        <v>0</v>
      </c>
      <c r="AA213" s="176">
        <f>Z213*K213</f>
        <v>0</v>
      </c>
      <c r="AR213" s="22" t="s">
        <v>155</v>
      </c>
      <c r="AT213" s="22" t="s">
        <v>151</v>
      </c>
      <c r="AU213" s="22" t="s">
        <v>105</v>
      </c>
      <c r="AY213" s="22" t="s">
        <v>150</v>
      </c>
      <c r="BE213" s="113">
        <f>IF(U213="základní",N213,0)</f>
        <v>0</v>
      </c>
      <c r="BF213" s="113">
        <f>IF(U213="snížená",N213,0)</f>
        <v>0</v>
      </c>
      <c r="BG213" s="113">
        <f>IF(U213="zákl. přenesená",N213,0)</f>
        <v>0</v>
      </c>
      <c r="BH213" s="113">
        <f>IF(U213="sníž. přenesená",N213,0)</f>
        <v>0</v>
      </c>
      <c r="BI213" s="113">
        <f>IF(U213="nulová",N213,0)</f>
        <v>0</v>
      </c>
      <c r="BJ213" s="22" t="s">
        <v>86</v>
      </c>
      <c r="BK213" s="113">
        <f>ROUND(L213*K213,2)</f>
        <v>0</v>
      </c>
      <c r="BL213" s="22" t="s">
        <v>155</v>
      </c>
      <c r="BM213" s="22" t="s">
        <v>293</v>
      </c>
    </row>
    <row r="214" spans="2:65" s="11" customFormat="1" ht="16.5" customHeight="1">
      <c r="B214" s="184"/>
      <c r="C214" s="185"/>
      <c r="D214" s="185"/>
      <c r="E214" s="186" t="s">
        <v>22</v>
      </c>
      <c r="F214" s="293" t="s">
        <v>294</v>
      </c>
      <c r="G214" s="294"/>
      <c r="H214" s="294"/>
      <c r="I214" s="294"/>
      <c r="J214" s="185"/>
      <c r="K214" s="187">
        <v>2.25</v>
      </c>
      <c r="L214" s="185"/>
      <c r="M214" s="185"/>
      <c r="N214" s="185"/>
      <c r="O214" s="185"/>
      <c r="P214" s="185"/>
      <c r="Q214" s="185"/>
      <c r="R214" s="188"/>
      <c r="T214" s="189"/>
      <c r="U214" s="185"/>
      <c r="V214" s="185"/>
      <c r="W214" s="185"/>
      <c r="X214" s="185"/>
      <c r="Y214" s="185"/>
      <c r="Z214" s="185"/>
      <c r="AA214" s="190"/>
      <c r="AT214" s="191" t="s">
        <v>158</v>
      </c>
      <c r="AU214" s="191" t="s">
        <v>105</v>
      </c>
      <c r="AV214" s="11" t="s">
        <v>105</v>
      </c>
      <c r="AW214" s="11" t="s">
        <v>36</v>
      </c>
      <c r="AX214" s="11" t="s">
        <v>78</v>
      </c>
      <c r="AY214" s="191" t="s">
        <v>150</v>
      </c>
    </row>
    <row r="215" spans="2:65" s="11" customFormat="1" ht="16.5" customHeight="1">
      <c r="B215" s="184"/>
      <c r="C215" s="185"/>
      <c r="D215" s="185"/>
      <c r="E215" s="186" t="s">
        <v>22</v>
      </c>
      <c r="F215" s="291" t="s">
        <v>295</v>
      </c>
      <c r="G215" s="292"/>
      <c r="H215" s="292"/>
      <c r="I215" s="292"/>
      <c r="J215" s="185"/>
      <c r="K215" s="187">
        <v>1.18</v>
      </c>
      <c r="L215" s="185"/>
      <c r="M215" s="185"/>
      <c r="N215" s="185"/>
      <c r="O215" s="185"/>
      <c r="P215" s="185"/>
      <c r="Q215" s="185"/>
      <c r="R215" s="188"/>
      <c r="T215" s="189"/>
      <c r="U215" s="185"/>
      <c r="V215" s="185"/>
      <c r="W215" s="185"/>
      <c r="X215" s="185"/>
      <c r="Y215" s="185"/>
      <c r="Z215" s="185"/>
      <c r="AA215" s="190"/>
      <c r="AT215" s="191" t="s">
        <v>158</v>
      </c>
      <c r="AU215" s="191" t="s">
        <v>105</v>
      </c>
      <c r="AV215" s="11" t="s">
        <v>105</v>
      </c>
      <c r="AW215" s="11" t="s">
        <v>36</v>
      </c>
      <c r="AX215" s="11" t="s">
        <v>78</v>
      </c>
      <c r="AY215" s="191" t="s">
        <v>150</v>
      </c>
    </row>
    <row r="216" spans="2:65" s="12" customFormat="1" ht="16.5" customHeight="1">
      <c r="B216" s="192"/>
      <c r="C216" s="193"/>
      <c r="D216" s="193"/>
      <c r="E216" s="194" t="s">
        <v>22</v>
      </c>
      <c r="F216" s="295" t="s">
        <v>177</v>
      </c>
      <c r="G216" s="296"/>
      <c r="H216" s="296"/>
      <c r="I216" s="296"/>
      <c r="J216" s="193"/>
      <c r="K216" s="195">
        <v>3.43</v>
      </c>
      <c r="L216" s="193"/>
      <c r="M216" s="193"/>
      <c r="N216" s="193"/>
      <c r="O216" s="193"/>
      <c r="P216" s="193"/>
      <c r="Q216" s="193"/>
      <c r="R216" s="196"/>
      <c r="T216" s="197"/>
      <c r="U216" s="193"/>
      <c r="V216" s="193"/>
      <c r="W216" s="193"/>
      <c r="X216" s="193"/>
      <c r="Y216" s="193"/>
      <c r="Z216" s="193"/>
      <c r="AA216" s="198"/>
      <c r="AT216" s="199" t="s">
        <v>158</v>
      </c>
      <c r="AU216" s="199" t="s">
        <v>105</v>
      </c>
      <c r="AV216" s="12" t="s">
        <v>155</v>
      </c>
      <c r="AW216" s="12" t="s">
        <v>36</v>
      </c>
      <c r="AX216" s="12" t="s">
        <v>86</v>
      </c>
      <c r="AY216" s="199" t="s">
        <v>150</v>
      </c>
    </row>
    <row r="217" spans="2:65" s="1" customFormat="1" ht="25.5" customHeight="1">
      <c r="B217" s="38"/>
      <c r="C217" s="170" t="s">
        <v>296</v>
      </c>
      <c r="D217" s="170" t="s">
        <v>151</v>
      </c>
      <c r="E217" s="171" t="s">
        <v>297</v>
      </c>
      <c r="F217" s="285" t="s">
        <v>298</v>
      </c>
      <c r="G217" s="285"/>
      <c r="H217" s="285"/>
      <c r="I217" s="285"/>
      <c r="J217" s="172" t="s">
        <v>259</v>
      </c>
      <c r="K217" s="173">
        <v>3.43</v>
      </c>
      <c r="L217" s="286">
        <v>0</v>
      </c>
      <c r="M217" s="287"/>
      <c r="N217" s="288">
        <f>ROUND(L217*K217,2)</f>
        <v>0</v>
      </c>
      <c r="O217" s="288"/>
      <c r="P217" s="288"/>
      <c r="Q217" s="288"/>
      <c r="R217" s="40"/>
      <c r="T217" s="174" t="s">
        <v>22</v>
      </c>
      <c r="U217" s="47" t="s">
        <v>43</v>
      </c>
      <c r="V217" s="39"/>
      <c r="W217" s="175">
        <f>V217*K217</f>
        <v>0</v>
      </c>
      <c r="X217" s="175">
        <v>0</v>
      </c>
      <c r="Y217" s="175">
        <f>X217*K217</f>
        <v>0</v>
      </c>
      <c r="Z217" s="175">
        <v>0</v>
      </c>
      <c r="AA217" s="176">
        <f>Z217*K217</f>
        <v>0</v>
      </c>
      <c r="AR217" s="22" t="s">
        <v>155</v>
      </c>
      <c r="AT217" s="22" t="s">
        <v>151</v>
      </c>
      <c r="AU217" s="22" t="s">
        <v>105</v>
      </c>
      <c r="AY217" s="22" t="s">
        <v>150</v>
      </c>
      <c r="BE217" s="113">
        <f>IF(U217="základní",N217,0)</f>
        <v>0</v>
      </c>
      <c r="BF217" s="113">
        <f>IF(U217="snížená",N217,0)</f>
        <v>0</v>
      </c>
      <c r="BG217" s="113">
        <f>IF(U217="zákl. přenesená",N217,0)</f>
        <v>0</v>
      </c>
      <c r="BH217" s="113">
        <f>IF(U217="sníž. přenesená",N217,0)</f>
        <v>0</v>
      </c>
      <c r="BI217" s="113">
        <f>IF(U217="nulová",N217,0)</f>
        <v>0</v>
      </c>
      <c r="BJ217" s="22" t="s">
        <v>86</v>
      </c>
      <c r="BK217" s="113">
        <f>ROUND(L217*K217,2)</f>
        <v>0</v>
      </c>
      <c r="BL217" s="22" t="s">
        <v>155</v>
      </c>
      <c r="BM217" s="22" t="s">
        <v>299</v>
      </c>
    </row>
    <row r="218" spans="2:65" s="1" customFormat="1" ht="25.5" customHeight="1">
      <c r="B218" s="38"/>
      <c r="C218" s="170" t="s">
        <v>300</v>
      </c>
      <c r="D218" s="170" t="s">
        <v>151</v>
      </c>
      <c r="E218" s="171" t="s">
        <v>301</v>
      </c>
      <c r="F218" s="285" t="s">
        <v>302</v>
      </c>
      <c r="G218" s="285"/>
      <c r="H218" s="285"/>
      <c r="I218" s="285"/>
      <c r="J218" s="172" t="s">
        <v>259</v>
      </c>
      <c r="K218" s="173">
        <v>5.68</v>
      </c>
      <c r="L218" s="286">
        <v>0</v>
      </c>
      <c r="M218" s="287"/>
      <c r="N218" s="288">
        <f>ROUND(L218*K218,2)</f>
        <v>0</v>
      </c>
      <c r="O218" s="288"/>
      <c r="P218" s="288"/>
      <c r="Q218" s="288"/>
      <c r="R218" s="40"/>
      <c r="T218" s="174" t="s">
        <v>22</v>
      </c>
      <c r="U218" s="47" t="s">
        <v>43</v>
      </c>
      <c r="V218" s="39"/>
      <c r="W218" s="175">
        <f>V218*K218</f>
        <v>0</v>
      </c>
      <c r="X218" s="175">
        <v>3.15E-3</v>
      </c>
      <c r="Y218" s="175">
        <f>X218*K218</f>
        <v>1.7891999999999998E-2</v>
      </c>
      <c r="Z218" s="175">
        <v>0</v>
      </c>
      <c r="AA218" s="176">
        <f>Z218*K218</f>
        <v>0</v>
      </c>
      <c r="AR218" s="22" t="s">
        <v>155</v>
      </c>
      <c r="AT218" s="22" t="s">
        <v>151</v>
      </c>
      <c r="AU218" s="22" t="s">
        <v>105</v>
      </c>
      <c r="AY218" s="22" t="s">
        <v>150</v>
      </c>
      <c r="BE218" s="113">
        <f>IF(U218="základní",N218,0)</f>
        <v>0</v>
      </c>
      <c r="BF218" s="113">
        <f>IF(U218="snížená",N218,0)</f>
        <v>0</v>
      </c>
      <c r="BG218" s="113">
        <f>IF(U218="zákl. přenesená",N218,0)</f>
        <v>0</v>
      </c>
      <c r="BH218" s="113">
        <f>IF(U218="sníž. přenesená",N218,0)</f>
        <v>0</v>
      </c>
      <c r="BI218" s="113">
        <f>IF(U218="nulová",N218,0)</f>
        <v>0</v>
      </c>
      <c r="BJ218" s="22" t="s">
        <v>86</v>
      </c>
      <c r="BK218" s="113">
        <f>ROUND(L218*K218,2)</f>
        <v>0</v>
      </c>
      <c r="BL218" s="22" t="s">
        <v>155</v>
      </c>
      <c r="BM218" s="22" t="s">
        <v>303</v>
      </c>
    </row>
    <row r="219" spans="2:65" s="11" customFormat="1" ht="16.5" customHeight="1">
      <c r="B219" s="184"/>
      <c r="C219" s="185"/>
      <c r="D219" s="185"/>
      <c r="E219" s="186" t="s">
        <v>22</v>
      </c>
      <c r="F219" s="293" t="s">
        <v>304</v>
      </c>
      <c r="G219" s="294"/>
      <c r="H219" s="294"/>
      <c r="I219" s="294"/>
      <c r="J219" s="185"/>
      <c r="K219" s="187">
        <v>4.5</v>
      </c>
      <c r="L219" s="185"/>
      <c r="M219" s="185"/>
      <c r="N219" s="185"/>
      <c r="O219" s="185"/>
      <c r="P219" s="185"/>
      <c r="Q219" s="185"/>
      <c r="R219" s="188"/>
      <c r="T219" s="189"/>
      <c r="U219" s="185"/>
      <c r="V219" s="185"/>
      <c r="W219" s="185"/>
      <c r="X219" s="185"/>
      <c r="Y219" s="185"/>
      <c r="Z219" s="185"/>
      <c r="AA219" s="190"/>
      <c r="AT219" s="191" t="s">
        <v>158</v>
      </c>
      <c r="AU219" s="191" t="s">
        <v>105</v>
      </c>
      <c r="AV219" s="11" t="s">
        <v>105</v>
      </c>
      <c r="AW219" s="11" t="s">
        <v>36</v>
      </c>
      <c r="AX219" s="11" t="s">
        <v>78</v>
      </c>
      <c r="AY219" s="191" t="s">
        <v>150</v>
      </c>
    </row>
    <row r="220" spans="2:65" s="11" customFormat="1" ht="16.5" customHeight="1">
      <c r="B220" s="184"/>
      <c r="C220" s="185"/>
      <c r="D220" s="185"/>
      <c r="E220" s="186" t="s">
        <v>22</v>
      </c>
      <c r="F220" s="291" t="s">
        <v>295</v>
      </c>
      <c r="G220" s="292"/>
      <c r="H220" s="292"/>
      <c r="I220" s="292"/>
      <c r="J220" s="185"/>
      <c r="K220" s="187">
        <v>1.18</v>
      </c>
      <c r="L220" s="185"/>
      <c r="M220" s="185"/>
      <c r="N220" s="185"/>
      <c r="O220" s="185"/>
      <c r="P220" s="185"/>
      <c r="Q220" s="185"/>
      <c r="R220" s="188"/>
      <c r="T220" s="189"/>
      <c r="U220" s="185"/>
      <c r="V220" s="185"/>
      <c r="W220" s="185"/>
      <c r="X220" s="185"/>
      <c r="Y220" s="185"/>
      <c r="Z220" s="185"/>
      <c r="AA220" s="190"/>
      <c r="AT220" s="191" t="s">
        <v>158</v>
      </c>
      <c r="AU220" s="191" t="s">
        <v>105</v>
      </c>
      <c r="AV220" s="11" t="s">
        <v>105</v>
      </c>
      <c r="AW220" s="11" t="s">
        <v>36</v>
      </c>
      <c r="AX220" s="11" t="s">
        <v>78</v>
      </c>
      <c r="AY220" s="191" t="s">
        <v>150</v>
      </c>
    </row>
    <row r="221" spans="2:65" s="12" customFormat="1" ht="16.5" customHeight="1">
      <c r="B221" s="192"/>
      <c r="C221" s="193"/>
      <c r="D221" s="193"/>
      <c r="E221" s="194" t="s">
        <v>22</v>
      </c>
      <c r="F221" s="295" t="s">
        <v>177</v>
      </c>
      <c r="G221" s="296"/>
      <c r="H221" s="296"/>
      <c r="I221" s="296"/>
      <c r="J221" s="193"/>
      <c r="K221" s="195">
        <v>5.68</v>
      </c>
      <c r="L221" s="193"/>
      <c r="M221" s="193"/>
      <c r="N221" s="193"/>
      <c r="O221" s="193"/>
      <c r="P221" s="193"/>
      <c r="Q221" s="193"/>
      <c r="R221" s="196"/>
      <c r="T221" s="197"/>
      <c r="U221" s="193"/>
      <c r="V221" s="193"/>
      <c r="W221" s="193"/>
      <c r="X221" s="193"/>
      <c r="Y221" s="193"/>
      <c r="Z221" s="193"/>
      <c r="AA221" s="198"/>
      <c r="AT221" s="199" t="s">
        <v>158</v>
      </c>
      <c r="AU221" s="199" t="s">
        <v>105</v>
      </c>
      <c r="AV221" s="12" t="s">
        <v>155</v>
      </c>
      <c r="AW221" s="12" t="s">
        <v>36</v>
      </c>
      <c r="AX221" s="12" t="s">
        <v>86</v>
      </c>
      <c r="AY221" s="199" t="s">
        <v>150</v>
      </c>
    </row>
    <row r="222" spans="2:65" s="1" customFormat="1" ht="38.25" customHeight="1">
      <c r="B222" s="38"/>
      <c r="C222" s="170" t="s">
        <v>305</v>
      </c>
      <c r="D222" s="170" t="s">
        <v>151</v>
      </c>
      <c r="E222" s="171" t="s">
        <v>306</v>
      </c>
      <c r="F222" s="285" t="s">
        <v>307</v>
      </c>
      <c r="G222" s="285"/>
      <c r="H222" s="285"/>
      <c r="I222" s="285"/>
      <c r="J222" s="172" t="s">
        <v>188</v>
      </c>
      <c r="K222" s="173">
        <v>54</v>
      </c>
      <c r="L222" s="286">
        <v>0</v>
      </c>
      <c r="M222" s="287"/>
      <c r="N222" s="288">
        <f>ROUND(L222*K222,2)</f>
        <v>0</v>
      </c>
      <c r="O222" s="288"/>
      <c r="P222" s="288"/>
      <c r="Q222" s="288"/>
      <c r="R222" s="40"/>
      <c r="T222" s="174" t="s">
        <v>22</v>
      </c>
      <c r="U222" s="47" t="s">
        <v>43</v>
      </c>
      <c r="V222" s="39"/>
      <c r="W222" s="175">
        <f>V222*K222</f>
        <v>0</v>
      </c>
      <c r="X222" s="175">
        <v>4.6999999999999999E-4</v>
      </c>
      <c r="Y222" s="175">
        <f>X222*K222</f>
        <v>2.538E-2</v>
      </c>
      <c r="Z222" s="175">
        <v>1E-3</v>
      </c>
      <c r="AA222" s="176">
        <f>Z222*K222</f>
        <v>5.3999999999999999E-2</v>
      </c>
      <c r="AR222" s="22" t="s">
        <v>155</v>
      </c>
      <c r="AT222" s="22" t="s">
        <v>151</v>
      </c>
      <c r="AU222" s="22" t="s">
        <v>105</v>
      </c>
      <c r="AY222" s="22" t="s">
        <v>150</v>
      </c>
      <c r="BE222" s="113">
        <f>IF(U222="základní",N222,0)</f>
        <v>0</v>
      </c>
      <c r="BF222" s="113">
        <f>IF(U222="snížená",N222,0)</f>
        <v>0</v>
      </c>
      <c r="BG222" s="113">
        <f>IF(U222="zákl. přenesená",N222,0)</f>
        <v>0</v>
      </c>
      <c r="BH222" s="113">
        <f>IF(U222="sníž. přenesená",N222,0)</f>
        <v>0</v>
      </c>
      <c r="BI222" s="113">
        <f>IF(U222="nulová",N222,0)</f>
        <v>0</v>
      </c>
      <c r="BJ222" s="22" t="s">
        <v>86</v>
      </c>
      <c r="BK222" s="113">
        <f>ROUND(L222*K222,2)</f>
        <v>0</v>
      </c>
      <c r="BL222" s="22" t="s">
        <v>155</v>
      </c>
      <c r="BM222" s="22" t="s">
        <v>308</v>
      </c>
    </row>
    <row r="223" spans="2:65" s="11" customFormat="1" ht="16.5" customHeight="1">
      <c r="B223" s="184"/>
      <c r="C223" s="185"/>
      <c r="D223" s="185"/>
      <c r="E223" s="186" t="s">
        <v>22</v>
      </c>
      <c r="F223" s="293" t="s">
        <v>309</v>
      </c>
      <c r="G223" s="294"/>
      <c r="H223" s="294"/>
      <c r="I223" s="294"/>
      <c r="J223" s="185"/>
      <c r="K223" s="187">
        <v>36</v>
      </c>
      <c r="L223" s="185"/>
      <c r="M223" s="185"/>
      <c r="N223" s="185"/>
      <c r="O223" s="185"/>
      <c r="P223" s="185"/>
      <c r="Q223" s="185"/>
      <c r="R223" s="188"/>
      <c r="T223" s="189"/>
      <c r="U223" s="185"/>
      <c r="V223" s="185"/>
      <c r="W223" s="185"/>
      <c r="X223" s="185"/>
      <c r="Y223" s="185"/>
      <c r="Z223" s="185"/>
      <c r="AA223" s="190"/>
      <c r="AT223" s="191" t="s">
        <v>158</v>
      </c>
      <c r="AU223" s="191" t="s">
        <v>105</v>
      </c>
      <c r="AV223" s="11" t="s">
        <v>105</v>
      </c>
      <c r="AW223" s="11" t="s">
        <v>36</v>
      </c>
      <c r="AX223" s="11" t="s">
        <v>78</v>
      </c>
      <c r="AY223" s="191" t="s">
        <v>150</v>
      </c>
    </row>
    <row r="224" spans="2:65" s="11" customFormat="1" ht="16.5" customHeight="1">
      <c r="B224" s="184"/>
      <c r="C224" s="185"/>
      <c r="D224" s="185"/>
      <c r="E224" s="186" t="s">
        <v>22</v>
      </c>
      <c r="F224" s="291" t="s">
        <v>310</v>
      </c>
      <c r="G224" s="292"/>
      <c r="H224" s="292"/>
      <c r="I224" s="292"/>
      <c r="J224" s="185"/>
      <c r="K224" s="187">
        <v>18</v>
      </c>
      <c r="L224" s="185"/>
      <c r="M224" s="185"/>
      <c r="N224" s="185"/>
      <c r="O224" s="185"/>
      <c r="P224" s="185"/>
      <c r="Q224" s="185"/>
      <c r="R224" s="188"/>
      <c r="T224" s="189"/>
      <c r="U224" s="185"/>
      <c r="V224" s="185"/>
      <c r="W224" s="185"/>
      <c r="X224" s="185"/>
      <c r="Y224" s="185"/>
      <c r="Z224" s="185"/>
      <c r="AA224" s="190"/>
      <c r="AT224" s="191" t="s">
        <v>158</v>
      </c>
      <c r="AU224" s="191" t="s">
        <v>105</v>
      </c>
      <c r="AV224" s="11" t="s">
        <v>105</v>
      </c>
      <c r="AW224" s="11" t="s">
        <v>36</v>
      </c>
      <c r="AX224" s="11" t="s">
        <v>78</v>
      </c>
      <c r="AY224" s="191" t="s">
        <v>150</v>
      </c>
    </row>
    <row r="225" spans="2:65" s="12" customFormat="1" ht="16.5" customHeight="1">
      <c r="B225" s="192"/>
      <c r="C225" s="193"/>
      <c r="D225" s="193"/>
      <c r="E225" s="194" t="s">
        <v>22</v>
      </c>
      <c r="F225" s="295" t="s">
        <v>177</v>
      </c>
      <c r="G225" s="296"/>
      <c r="H225" s="296"/>
      <c r="I225" s="296"/>
      <c r="J225" s="193"/>
      <c r="K225" s="195">
        <v>54</v>
      </c>
      <c r="L225" s="193"/>
      <c r="M225" s="193"/>
      <c r="N225" s="193"/>
      <c r="O225" s="193"/>
      <c r="P225" s="193"/>
      <c r="Q225" s="193"/>
      <c r="R225" s="196"/>
      <c r="T225" s="197"/>
      <c r="U225" s="193"/>
      <c r="V225" s="193"/>
      <c r="W225" s="193"/>
      <c r="X225" s="193"/>
      <c r="Y225" s="193"/>
      <c r="Z225" s="193"/>
      <c r="AA225" s="198"/>
      <c r="AT225" s="199" t="s">
        <v>158</v>
      </c>
      <c r="AU225" s="199" t="s">
        <v>105</v>
      </c>
      <c r="AV225" s="12" t="s">
        <v>155</v>
      </c>
      <c r="AW225" s="12" t="s">
        <v>36</v>
      </c>
      <c r="AX225" s="12" t="s">
        <v>86</v>
      </c>
      <c r="AY225" s="199" t="s">
        <v>150</v>
      </c>
    </row>
    <row r="226" spans="2:65" s="1" customFormat="1" ht="25.5" customHeight="1">
      <c r="B226" s="38"/>
      <c r="C226" s="200" t="s">
        <v>311</v>
      </c>
      <c r="D226" s="200" t="s">
        <v>198</v>
      </c>
      <c r="E226" s="201" t="s">
        <v>312</v>
      </c>
      <c r="F226" s="299" t="s">
        <v>313</v>
      </c>
      <c r="G226" s="299"/>
      <c r="H226" s="299"/>
      <c r="I226" s="299"/>
      <c r="J226" s="202" t="s">
        <v>167</v>
      </c>
      <c r="K226" s="203">
        <v>0.17899999999999999</v>
      </c>
      <c r="L226" s="300">
        <v>0</v>
      </c>
      <c r="M226" s="301"/>
      <c r="N226" s="302">
        <f>ROUND(L226*K226,2)</f>
        <v>0</v>
      </c>
      <c r="O226" s="288"/>
      <c r="P226" s="288"/>
      <c r="Q226" s="288"/>
      <c r="R226" s="40"/>
      <c r="T226" s="174" t="s">
        <v>22</v>
      </c>
      <c r="U226" s="47" t="s">
        <v>43</v>
      </c>
      <c r="V226" s="39"/>
      <c r="W226" s="175">
        <f>V226*K226</f>
        <v>0</v>
      </c>
      <c r="X226" s="175">
        <v>1</v>
      </c>
      <c r="Y226" s="175">
        <f>X226*K226</f>
        <v>0.17899999999999999</v>
      </c>
      <c r="Z226" s="175">
        <v>0</v>
      </c>
      <c r="AA226" s="176">
        <f>Z226*K226</f>
        <v>0</v>
      </c>
      <c r="AR226" s="22" t="s">
        <v>202</v>
      </c>
      <c r="AT226" s="22" t="s">
        <v>198</v>
      </c>
      <c r="AU226" s="22" t="s">
        <v>105</v>
      </c>
      <c r="AY226" s="22" t="s">
        <v>150</v>
      </c>
      <c r="BE226" s="113">
        <f>IF(U226="základní",N226,0)</f>
        <v>0</v>
      </c>
      <c r="BF226" s="113">
        <f>IF(U226="snížená",N226,0)</f>
        <v>0</v>
      </c>
      <c r="BG226" s="113">
        <f>IF(U226="zákl. přenesená",N226,0)</f>
        <v>0</v>
      </c>
      <c r="BH226" s="113">
        <f>IF(U226="sníž. přenesená",N226,0)</f>
        <v>0</v>
      </c>
      <c r="BI226" s="113">
        <f>IF(U226="nulová",N226,0)</f>
        <v>0</v>
      </c>
      <c r="BJ226" s="22" t="s">
        <v>86</v>
      </c>
      <c r="BK226" s="113">
        <f>ROUND(L226*K226,2)</f>
        <v>0</v>
      </c>
      <c r="BL226" s="22" t="s">
        <v>155</v>
      </c>
      <c r="BM226" s="22" t="s">
        <v>314</v>
      </c>
    </row>
    <row r="227" spans="2:65" s="11" customFormat="1" ht="16.5" customHeight="1">
      <c r="B227" s="184"/>
      <c r="C227" s="185"/>
      <c r="D227" s="185"/>
      <c r="E227" s="186" t="s">
        <v>22</v>
      </c>
      <c r="F227" s="293" t="s">
        <v>315</v>
      </c>
      <c r="G227" s="294"/>
      <c r="H227" s="294"/>
      <c r="I227" s="294"/>
      <c r="J227" s="185"/>
      <c r="K227" s="187">
        <v>0.17899999999999999</v>
      </c>
      <c r="L227" s="185"/>
      <c r="M227" s="185"/>
      <c r="N227" s="185"/>
      <c r="O227" s="185"/>
      <c r="P227" s="185"/>
      <c r="Q227" s="185"/>
      <c r="R227" s="188"/>
      <c r="T227" s="189"/>
      <c r="U227" s="185"/>
      <c r="V227" s="185"/>
      <c r="W227" s="185"/>
      <c r="X227" s="185"/>
      <c r="Y227" s="185"/>
      <c r="Z227" s="185"/>
      <c r="AA227" s="190"/>
      <c r="AT227" s="191" t="s">
        <v>158</v>
      </c>
      <c r="AU227" s="191" t="s">
        <v>105</v>
      </c>
      <c r="AV227" s="11" t="s">
        <v>105</v>
      </c>
      <c r="AW227" s="11" t="s">
        <v>36</v>
      </c>
      <c r="AX227" s="11" t="s">
        <v>86</v>
      </c>
      <c r="AY227" s="191" t="s">
        <v>150</v>
      </c>
    </row>
    <row r="228" spans="2:65" s="9" customFormat="1" ht="29.85" customHeight="1">
      <c r="B228" s="159"/>
      <c r="C228" s="160"/>
      <c r="D228" s="169" t="s">
        <v>122</v>
      </c>
      <c r="E228" s="169"/>
      <c r="F228" s="169"/>
      <c r="G228" s="169"/>
      <c r="H228" s="169"/>
      <c r="I228" s="169"/>
      <c r="J228" s="169"/>
      <c r="K228" s="169"/>
      <c r="L228" s="169"/>
      <c r="M228" s="169"/>
      <c r="N228" s="306">
        <f>BK228</f>
        <v>0</v>
      </c>
      <c r="O228" s="307"/>
      <c r="P228" s="307"/>
      <c r="Q228" s="307"/>
      <c r="R228" s="162"/>
      <c r="T228" s="163"/>
      <c r="U228" s="160"/>
      <c r="V228" s="160"/>
      <c r="W228" s="164">
        <f>SUM(W229:W234)</f>
        <v>0</v>
      </c>
      <c r="X228" s="160"/>
      <c r="Y228" s="164">
        <f>SUM(Y229:Y234)</f>
        <v>0</v>
      </c>
      <c r="Z228" s="160"/>
      <c r="AA228" s="165">
        <f>SUM(AA229:AA234)</f>
        <v>0</v>
      </c>
      <c r="AR228" s="166" t="s">
        <v>86</v>
      </c>
      <c r="AT228" s="167" t="s">
        <v>77</v>
      </c>
      <c r="AU228" s="167" t="s">
        <v>86</v>
      </c>
      <c r="AY228" s="166" t="s">
        <v>150</v>
      </c>
      <c r="BK228" s="168">
        <f>SUM(BK229:BK234)</f>
        <v>0</v>
      </c>
    </row>
    <row r="229" spans="2:65" s="1" customFormat="1" ht="38.25" customHeight="1">
      <c r="B229" s="38"/>
      <c r="C229" s="170" t="s">
        <v>316</v>
      </c>
      <c r="D229" s="170" t="s">
        <v>151</v>
      </c>
      <c r="E229" s="171" t="s">
        <v>317</v>
      </c>
      <c r="F229" s="285" t="s">
        <v>318</v>
      </c>
      <c r="G229" s="285"/>
      <c r="H229" s="285"/>
      <c r="I229" s="285"/>
      <c r="J229" s="172" t="s">
        <v>167</v>
      </c>
      <c r="K229" s="173">
        <v>33.814</v>
      </c>
      <c r="L229" s="286">
        <v>0</v>
      </c>
      <c r="M229" s="287"/>
      <c r="N229" s="288">
        <f t="shared" ref="N229:N234" si="5">ROUND(L229*K229,2)</f>
        <v>0</v>
      </c>
      <c r="O229" s="288"/>
      <c r="P229" s="288"/>
      <c r="Q229" s="288"/>
      <c r="R229" s="40"/>
      <c r="T229" s="174" t="s">
        <v>22</v>
      </c>
      <c r="U229" s="47" t="s">
        <v>43</v>
      </c>
      <c r="V229" s="39"/>
      <c r="W229" s="175">
        <f t="shared" ref="W229:W234" si="6">V229*K229</f>
        <v>0</v>
      </c>
      <c r="X229" s="175">
        <v>0</v>
      </c>
      <c r="Y229" s="175">
        <f t="shared" ref="Y229:Y234" si="7">X229*K229</f>
        <v>0</v>
      </c>
      <c r="Z229" s="175">
        <v>0</v>
      </c>
      <c r="AA229" s="176">
        <f t="shared" ref="AA229:AA234" si="8">Z229*K229</f>
        <v>0</v>
      </c>
      <c r="AR229" s="22" t="s">
        <v>155</v>
      </c>
      <c r="AT229" s="22" t="s">
        <v>151</v>
      </c>
      <c r="AU229" s="22" t="s">
        <v>105</v>
      </c>
      <c r="AY229" s="22" t="s">
        <v>150</v>
      </c>
      <c r="BE229" s="113">
        <f t="shared" ref="BE229:BE234" si="9">IF(U229="základní",N229,0)</f>
        <v>0</v>
      </c>
      <c r="BF229" s="113">
        <f t="shared" ref="BF229:BF234" si="10">IF(U229="snížená",N229,0)</f>
        <v>0</v>
      </c>
      <c r="BG229" s="113">
        <f t="shared" ref="BG229:BG234" si="11">IF(U229="zákl. přenesená",N229,0)</f>
        <v>0</v>
      </c>
      <c r="BH229" s="113">
        <f t="shared" ref="BH229:BH234" si="12">IF(U229="sníž. přenesená",N229,0)</f>
        <v>0</v>
      </c>
      <c r="BI229" s="113">
        <f t="shared" ref="BI229:BI234" si="13">IF(U229="nulová",N229,0)</f>
        <v>0</v>
      </c>
      <c r="BJ229" s="22" t="s">
        <v>86</v>
      </c>
      <c r="BK229" s="113">
        <f t="shared" ref="BK229:BK234" si="14">ROUND(L229*K229,2)</f>
        <v>0</v>
      </c>
      <c r="BL229" s="22" t="s">
        <v>155</v>
      </c>
      <c r="BM229" s="22" t="s">
        <v>319</v>
      </c>
    </row>
    <row r="230" spans="2:65" s="1" customFormat="1" ht="38.25" customHeight="1">
      <c r="B230" s="38"/>
      <c r="C230" s="170" t="s">
        <v>320</v>
      </c>
      <c r="D230" s="170" t="s">
        <v>151</v>
      </c>
      <c r="E230" s="171" t="s">
        <v>321</v>
      </c>
      <c r="F230" s="285" t="s">
        <v>322</v>
      </c>
      <c r="G230" s="285"/>
      <c r="H230" s="285"/>
      <c r="I230" s="285"/>
      <c r="J230" s="172" t="s">
        <v>167</v>
      </c>
      <c r="K230" s="173">
        <v>33.814</v>
      </c>
      <c r="L230" s="286">
        <v>0</v>
      </c>
      <c r="M230" s="287"/>
      <c r="N230" s="288">
        <f t="shared" si="5"/>
        <v>0</v>
      </c>
      <c r="O230" s="288"/>
      <c r="P230" s="288"/>
      <c r="Q230" s="288"/>
      <c r="R230" s="40"/>
      <c r="T230" s="174" t="s">
        <v>22</v>
      </c>
      <c r="U230" s="47" t="s">
        <v>43</v>
      </c>
      <c r="V230" s="39"/>
      <c r="W230" s="175">
        <f t="shared" si="6"/>
        <v>0</v>
      </c>
      <c r="X230" s="175">
        <v>0</v>
      </c>
      <c r="Y230" s="175">
        <f t="shared" si="7"/>
        <v>0</v>
      </c>
      <c r="Z230" s="175">
        <v>0</v>
      </c>
      <c r="AA230" s="176">
        <f t="shared" si="8"/>
        <v>0</v>
      </c>
      <c r="AR230" s="22" t="s">
        <v>155</v>
      </c>
      <c r="AT230" s="22" t="s">
        <v>151</v>
      </c>
      <c r="AU230" s="22" t="s">
        <v>105</v>
      </c>
      <c r="AY230" s="22" t="s">
        <v>150</v>
      </c>
      <c r="BE230" s="113">
        <f t="shared" si="9"/>
        <v>0</v>
      </c>
      <c r="BF230" s="113">
        <f t="shared" si="10"/>
        <v>0</v>
      </c>
      <c r="BG230" s="113">
        <f t="shared" si="11"/>
        <v>0</v>
      </c>
      <c r="BH230" s="113">
        <f t="shared" si="12"/>
        <v>0</v>
      </c>
      <c r="BI230" s="113">
        <f t="shared" si="13"/>
        <v>0</v>
      </c>
      <c r="BJ230" s="22" t="s">
        <v>86</v>
      </c>
      <c r="BK230" s="113">
        <f t="shared" si="14"/>
        <v>0</v>
      </c>
      <c r="BL230" s="22" t="s">
        <v>155</v>
      </c>
      <c r="BM230" s="22" t="s">
        <v>323</v>
      </c>
    </row>
    <row r="231" spans="2:65" s="1" customFormat="1" ht="25.5" customHeight="1">
      <c r="B231" s="38"/>
      <c r="C231" s="170" t="s">
        <v>324</v>
      </c>
      <c r="D231" s="170" t="s">
        <v>151</v>
      </c>
      <c r="E231" s="171" t="s">
        <v>325</v>
      </c>
      <c r="F231" s="285" t="s">
        <v>326</v>
      </c>
      <c r="G231" s="285"/>
      <c r="H231" s="285"/>
      <c r="I231" s="285"/>
      <c r="J231" s="172" t="s">
        <v>167</v>
      </c>
      <c r="K231" s="173">
        <v>473.39600000000002</v>
      </c>
      <c r="L231" s="286">
        <v>0</v>
      </c>
      <c r="M231" s="287"/>
      <c r="N231" s="288">
        <f t="shared" si="5"/>
        <v>0</v>
      </c>
      <c r="O231" s="288"/>
      <c r="P231" s="288"/>
      <c r="Q231" s="288"/>
      <c r="R231" s="40"/>
      <c r="T231" s="174" t="s">
        <v>22</v>
      </c>
      <c r="U231" s="47" t="s">
        <v>43</v>
      </c>
      <c r="V231" s="39"/>
      <c r="W231" s="175">
        <f t="shared" si="6"/>
        <v>0</v>
      </c>
      <c r="X231" s="175">
        <v>0</v>
      </c>
      <c r="Y231" s="175">
        <f t="shared" si="7"/>
        <v>0</v>
      </c>
      <c r="Z231" s="175">
        <v>0</v>
      </c>
      <c r="AA231" s="176">
        <f t="shared" si="8"/>
        <v>0</v>
      </c>
      <c r="AR231" s="22" t="s">
        <v>155</v>
      </c>
      <c r="AT231" s="22" t="s">
        <v>151</v>
      </c>
      <c r="AU231" s="22" t="s">
        <v>105</v>
      </c>
      <c r="AY231" s="22" t="s">
        <v>150</v>
      </c>
      <c r="BE231" s="113">
        <f t="shared" si="9"/>
        <v>0</v>
      </c>
      <c r="BF231" s="113">
        <f t="shared" si="10"/>
        <v>0</v>
      </c>
      <c r="BG231" s="113">
        <f t="shared" si="11"/>
        <v>0</v>
      </c>
      <c r="BH231" s="113">
        <f t="shared" si="12"/>
        <v>0</v>
      </c>
      <c r="BI231" s="113">
        <f t="shared" si="13"/>
        <v>0</v>
      </c>
      <c r="BJ231" s="22" t="s">
        <v>86</v>
      </c>
      <c r="BK231" s="113">
        <f t="shared" si="14"/>
        <v>0</v>
      </c>
      <c r="BL231" s="22" t="s">
        <v>155</v>
      </c>
      <c r="BM231" s="22" t="s">
        <v>327</v>
      </c>
    </row>
    <row r="232" spans="2:65" s="1" customFormat="1" ht="38.25" customHeight="1">
      <c r="B232" s="38"/>
      <c r="C232" s="170" t="s">
        <v>328</v>
      </c>
      <c r="D232" s="170" t="s">
        <v>151</v>
      </c>
      <c r="E232" s="171" t="s">
        <v>329</v>
      </c>
      <c r="F232" s="285" t="s">
        <v>330</v>
      </c>
      <c r="G232" s="285"/>
      <c r="H232" s="285"/>
      <c r="I232" s="285"/>
      <c r="J232" s="172" t="s">
        <v>167</v>
      </c>
      <c r="K232" s="173">
        <v>1.8540000000000001</v>
      </c>
      <c r="L232" s="286">
        <v>0</v>
      </c>
      <c r="M232" s="287"/>
      <c r="N232" s="288">
        <f t="shared" si="5"/>
        <v>0</v>
      </c>
      <c r="O232" s="288"/>
      <c r="P232" s="288"/>
      <c r="Q232" s="288"/>
      <c r="R232" s="40"/>
      <c r="T232" s="174" t="s">
        <v>22</v>
      </c>
      <c r="U232" s="47" t="s">
        <v>43</v>
      </c>
      <c r="V232" s="39"/>
      <c r="W232" s="175">
        <f t="shared" si="6"/>
        <v>0</v>
      </c>
      <c r="X232" s="175">
        <v>0</v>
      </c>
      <c r="Y232" s="175">
        <f t="shared" si="7"/>
        <v>0</v>
      </c>
      <c r="Z232" s="175">
        <v>0</v>
      </c>
      <c r="AA232" s="176">
        <f t="shared" si="8"/>
        <v>0</v>
      </c>
      <c r="AR232" s="22" t="s">
        <v>155</v>
      </c>
      <c r="AT232" s="22" t="s">
        <v>151</v>
      </c>
      <c r="AU232" s="22" t="s">
        <v>105</v>
      </c>
      <c r="AY232" s="22" t="s">
        <v>150</v>
      </c>
      <c r="BE232" s="113">
        <f t="shared" si="9"/>
        <v>0</v>
      </c>
      <c r="BF232" s="113">
        <f t="shared" si="10"/>
        <v>0</v>
      </c>
      <c r="BG232" s="113">
        <f t="shared" si="11"/>
        <v>0</v>
      </c>
      <c r="BH232" s="113">
        <f t="shared" si="12"/>
        <v>0</v>
      </c>
      <c r="BI232" s="113">
        <f t="shared" si="13"/>
        <v>0</v>
      </c>
      <c r="BJ232" s="22" t="s">
        <v>86</v>
      </c>
      <c r="BK232" s="113">
        <f t="shared" si="14"/>
        <v>0</v>
      </c>
      <c r="BL232" s="22" t="s">
        <v>155</v>
      </c>
      <c r="BM232" s="22" t="s">
        <v>331</v>
      </c>
    </row>
    <row r="233" spans="2:65" s="1" customFormat="1" ht="38.25" customHeight="1">
      <c r="B233" s="38"/>
      <c r="C233" s="170" t="s">
        <v>332</v>
      </c>
      <c r="D233" s="170" t="s">
        <v>151</v>
      </c>
      <c r="E233" s="171" t="s">
        <v>333</v>
      </c>
      <c r="F233" s="285" t="s">
        <v>334</v>
      </c>
      <c r="G233" s="285"/>
      <c r="H233" s="285"/>
      <c r="I233" s="285"/>
      <c r="J233" s="172" t="s">
        <v>167</v>
      </c>
      <c r="K233" s="173">
        <v>30.856000000000002</v>
      </c>
      <c r="L233" s="286">
        <v>0</v>
      </c>
      <c r="M233" s="287"/>
      <c r="N233" s="288">
        <f t="shared" si="5"/>
        <v>0</v>
      </c>
      <c r="O233" s="288"/>
      <c r="P233" s="288"/>
      <c r="Q233" s="288"/>
      <c r="R233" s="40"/>
      <c r="T233" s="174" t="s">
        <v>22</v>
      </c>
      <c r="U233" s="47" t="s">
        <v>43</v>
      </c>
      <c r="V233" s="39"/>
      <c r="W233" s="175">
        <f t="shared" si="6"/>
        <v>0</v>
      </c>
      <c r="X233" s="175">
        <v>0</v>
      </c>
      <c r="Y233" s="175">
        <f t="shared" si="7"/>
        <v>0</v>
      </c>
      <c r="Z233" s="175">
        <v>0</v>
      </c>
      <c r="AA233" s="176">
        <f t="shared" si="8"/>
        <v>0</v>
      </c>
      <c r="AR233" s="22" t="s">
        <v>155</v>
      </c>
      <c r="AT233" s="22" t="s">
        <v>151</v>
      </c>
      <c r="AU233" s="22" t="s">
        <v>105</v>
      </c>
      <c r="AY233" s="22" t="s">
        <v>150</v>
      </c>
      <c r="BE233" s="113">
        <f t="shared" si="9"/>
        <v>0</v>
      </c>
      <c r="BF233" s="113">
        <f t="shared" si="10"/>
        <v>0</v>
      </c>
      <c r="BG233" s="113">
        <f t="shared" si="11"/>
        <v>0</v>
      </c>
      <c r="BH233" s="113">
        <f t="shared" si="12"/>
        <v>0</v>
      </c>
      <c r="BI233" s="113">
        <f t="shared" si="13"/>
        <v>0</v>
      </c>
      <c r="BJ233" s="22" t="s">
        <v>86</v>
      </c>
      <c r="BK233" s="113">
        <f t="shared" si="14"/>
        <v>0</v>
      </c>
      <c r="BL233" s="22" t="s">
        <v>155</v>
      </c>
      <c r="BM233" s="22" t="s">
        <v>335</v>
      </c>
    </row>
    <row r="234" spans="2:65" s="1" customFormat="1" ht="38.25" customHeight="1">
      <c r="B234" s="38"/>
      <c r="C234" s="170" t="s">
        <v>336</v>
      </c>
      <c r="D234" s="170" t="s">
        <v>151</v>
      </c>
      <c r="E234" s="171" t="s">
        <v>337</v>
      </c>
      <c r="F234" s="285" t="s">
        <v>338</v>
      </c>
      <c r="G234" s="285"/>
      <c r="H234" s="285"/>
      <c r="I234" s="285"/>
      <c r="J234" s="172" t="s">
        <v>167</v>
      </c>
      <c r="K234" s="173">
        <v>1.1040000000000001</v>
      </c>
      <c r="L234" s="286">
        <v>0</v>
      </c>
      <c r="M234" s="287"/>
      <c r="N234" s="288">
        <f t="shared" si="5"/>
        <v>0</v>
      </c>
      <c r="O234" s="288"/>
      <c r="P234" s="288"/>
      <c r="Q234" s="288"/>
      <c r="R234" s="40"/>
      <c r="T234" s="174" t="s">
        <v>22</v>
      </c>
      <c r="U234" s="47" t="s">
        <v>43</v>
      </c>
      <c r="V234" s="39"/>
      <c r="W234" s="175">
        <f t="shared" si="6"/>
        <v>0</v>
      </c>
      <c r="X234" s="175">
        <v>0</v>
      </c>
      <c r="Y234" s="175">
        <f t="shared" si="7"/>
        <v>0</v>
      </c>
      <c r="Z234" s="175">
        <v>0</v>
      </c>
      <c r="AA234" s="176">
        <f t="shared" si="8"/>
        <v>0</v>
      </c>
      <c r="AR234" s="22" t="s">
        <v>155</v>
      </c>
      <c r="AT234" s="22" t="s">
        <v>151</v>
      </c>
      <c r="AU234" s="22" t="s">
        <v>105</v>
      </c>
      <c r="AY234" s="22" t="s">
        <v>150</v>
      </c>
      <c r="BE234" s="113">
        <f t="shared" si="9"/>
        <v>0</v>
      </c>
      <c r="BF234" s="113">
        <f t="shared" si="10"/>
        <v>0</v>
      </c>
      <c r="BG234" s="113">
        <f t="shared" si="11"/>
        <v>0</v>
      </c>
      <c r="BH234" s="113">
        <f t="shared" si="12"/>
        <v>0</v>
      </c>
      <c r="BI234" s="113">
        <f t="shared" si="13"/>
        <v>0</v>
      </c>
      <c r="BJ234" s="22" t="s">
        <v>86</v>
      </c>
      <c r="BK234" s="113">
        <f t="shared" si="14"/>
        <v>0</v>
      </c>
      <c r="BL234" s="22" t="s">
        <v>155</v>
      </c>
      <c r="BM234" s="22" t="s">
        <v>339</v>
      </c>
    </row>
    <row r="235" spans="2:65" s="9" customFormat="1" ht="29.85" customHeight="1">
      <c r="B235" s="159"/>
      <c r="C235" s="160"/>
      <c r="D235" s="169" t="s">
        <v>123</v>
      </c>
      <c r="E235" s="169"/>
      <c r="F235" s="169"/>
      <c r="G235" s="169"/>
      <c r="H235" s="169"/>
      <c r="I235" s="169"/>
      <c r="J235" s="169"/>
      <c r="K235" s="169"/>
      <c r="L235" s="169"/>
      <c r="M235" s="169"/>
      <c r="N235" s="308">
        <f>BK235</f>
        <v>0</v>
      </c>
      <c r="O235" s="309"/>
      <c r="P235" s="309"/>
      <c r="Q235" s="309"/>
      <c r="R235" s="162"/>
      <c r="T235" s="163"/>
      <c r="U235" s="160"/>
      <c r="V235" s="160"/>
      <c r="W235" s="164">
        <f>W236</f>
        <v>0</v>
      </c>
      <c r="X235" s="160"/>
      <c r="Y235" s="164">
        <f>Y236</f>
        <v>0</v>
      </c>
      <c r="Z235" s="160"/>
      <c r="AA235" s="165">
        <f>AA236</f>
        <v>0</v>
      </c>
      <c r="AR235" s="166" t="s">
        <v>86</v>
      </c>
      <c r="AT235" s="167" t="s">
        <v>77</v>
      </c>
      <c r="AU235" s="167" t="s">
        <v>86</v>
      </c>
      <c r="AY235" s="166" t="s">
        <v>150</v>
      </c>
      <c r="BK235" s="168">
        <f>BK236</f>
        <v>0</v>
      </c>
    </row>
    <row r="236" spans="2:65" s="1" customFormat="1" ht="25.5" customHeight="1">
      <c r="B236" s="38"/>
      <c r="C236" s="170" t="s">
        <v>340</v>
      </c>
      <c r="D236" s="170" t="s">
        <v>151</v>
      </c>
      <c r="E236" s="171" t="s">
        <v>341</v>
      </c>
      <c r="F236" s="285" t="s">
        <v>342</v>
      </c>
      <c r="G236" s="285"/>
      <c r="H236" s="285"/>
      <c r="I236" s="285"/>
      <c r="J236" s="172" t="s">
        <v>167</v>
      </c>
      <c r="K236" s="173">
        <v>20.007000000000001</v>
      </c>
      <c r="L236" s="286">
        <v>0</v>
      </c>
      <c r="M236" s="287"/>
      <c r="N236" s="288">
        <f>ROUND(L236*K236,2)</f>
        <v>0</v>
      </c>
      <c r="O236" s="288"/>
      <c r="P236" s="288"/>
      <c r="Q236" s="288"/>
      <c r="R236" s="40"/>
      <c r="T236" s="174" t="s">
        <v>22</v>
      </c>
      <c r="U236" s="47" t="s">
        <v>43</v>
      </c>
      <c r="V236" s="39"/>
      <c r="W236" s="175">
        <f>V236*K236</f>
        <v>0</v>
      </c>
      <c r="X236" s="175">
        <v>0</v>
      </c>
      <c r="Y236" s="175">
        <f>X236*K236</f>
        <v>0</v>
      </c>
      <c r="Z236" s="175">
        <v>0</v>
      </c>
      <c r="AA236" s="176">
        <f>Z236*K236</f>
        <v>0</v>
      </c>
      <c r="AR236" s="22" t="s">
        <v>155</v>
      </c>
      <c r="AT236" s="22" t="s">
        <v>151</v>
      </c>
      <c r="AU236" s="22" t="s">
        <v>105</v>
      </c>
      <c r="AY236" s="22" t="s">
        <v>150</v>
      </c>
      <c r="BE236" s="113">
        <f>IF(U236="základní",N236,0)</f>
        <v>0</v>
      </c>
      <c r="BF236" s="113">
        <f>IF(U236="snížená",N236,0)</f>
        <v>0</v>
      </c>
      <c r="BG236" s="113">
        <f>IF(U236="zákl. přenesená",N236,0)</f>
        <v>0</v>
      </c>
      <c r="BH236" s="113">
        <f>IF(U236="sníž. přenesená",N236,0)</f>
        <v>0</v>
      </c>
      <c r="BI236" s="113">
        <f>IF(U236="nulová",N236,0)</f>
        <v>0</v>
      </c>
      <c r="BJ236" s="22" t="s">
        <v>86</v>
      </c>
      <c r="BK236" s="113">
        <f>ROUND(L236*K236,2)</f>
        <v>0</v>
      </c>
      <c r="BL236" s="22" t="s">
        <v>155</v>
      </c>
      <c r="BM236" s="22" t="s">
        <v>343</v>
      </c>
    </row>
    <row r="237" spans="2:65" s="9" customFormat="1" ht="37.35" customHeight="1">
      <c r="B237" s="159"/>
      <c r="C237" s="160"/>
      <c r="D237" s="161" t="s">
        <v>124</v>
      </c>
      <c r="E237" s="161"/>
      <c r="F237" s="161"/>
      <c r="G237" s="161"/>
      <c r="H237" s="161"/>
      <c r="I237" s="161"/>
      <c r="J237" s="161"/>
      <c r="K237" s="161"/>
      <c r="L237" s="161"/>
      <c r="M237" s="161"/>
      <c r="N237" s="310">
        <f>BK237</f>
        <v>0</v>
      </c>
      <c r="O237" s="311"/>
      <c r="P237" s="311"/>
      <c r="Q237" s="311"/>
      <c r="R237" s="162"/>
      <c r="T237" s="163"/>
      <c r="U237" s="160"/>
      <c r="V237" s="160"/>
      <c r="W237" s="164">
        <f>W238</f>
        <v>0</v>
      </c>
      <c r="X237" s="160"/>
      <c r="Y237" s="164">
        <f>Y238</f>
        <v>0</v>
      </c>
      <c r="Z237" s="160"/>
      <c r="AA237" s="165">
        <f>AA238</f>
        <v>0</v>
      </c>
      <c r="AR237" s="166" t="s">
        <v>178</v>
      </c>
      <c r="AT237" s="167" t="s">
        <v>77</v>
      </c>
      <c r="AU237" s="167" t="s">
        <v>78</v>
      </c>
      <c r="AY237" s="166" t="s">
        <v>150</v>
      </c>
      <c r="BK237" s="168">
        <f>BK238</f>
        <v>0</v>
      </c>
    </row>
    <row r="238" spans="2:65" s="9" customFormat="1" ht="19.899999999999999" customHeight="1">
      <c r="B238" s="159"/>
      <c r="C238" s="160"/>
      <c r="D238" s="169" t="s">
        <v>125</v>
      </c>
      <c r="E238" s="169"/>
      <c r="F238" s="169"/>
      <c r="G238" s="169"/>
      <c r="H238" s="169"/>
      <c r="I238" s="169"/>
      <c r="J238" s="169"/>
      <c r="K238" s="169"/>
      <c r="L238" s="169"/>
      <c r="M238" s="169"/>
      <c r="N238" s="306">
        <f>BK238</f>
        <v>0</v>
      </c>
      <c r="O238" s="307"/>
      <c r="P238" s="307"/>
      <c r="Q238" s="307"/>
      <c r="R238" s="162"/>
      <c r="T238" s="163"/>
      <c r="U238" s="160"/>
      <c r="V238" s="160"/>
      <c r="W238" s="164">
        <f>W239</f>
        <v>0</v>
      </c>
      <c r="X238" s="160"/>
      <c r="Y238" s="164">
        <f>Y239</f>
        <v>0</v>
      </c>
      <c r="Z238" s="160"/>
      <c r="AA238" s="165">
        <f>AA239</f>
        <v>0</v>
      </c>
      <c r="AR238" s="166" t="s">
        <v>178</v>
      </c>
      <c r="AT238" s="167" t="s">
        <v>77</v>
      </c>
      <c r="AU238" s="167" t="s">
        <v>86</v>
      </c>
      <c r="AY238" s="166" t="s">
        <v>150</v>
      </c>
      <c r="BK238" s="168">
        <f>BK239</f>
        <v>0</v>
      </c>
    </row>
    <row r="239" spans="2:65" s="1" customFormat="1" ht="16.5" customHeight="1">
      <c r="B239" s="38"/>
      <c r="C239" s="170" t="s">
        <v>344</v>
      </c>
      <c r="D239" s="170" t="s">
        <v>151</v>
      </c>
      <c r="E239" s="171" t="s">
        <v>345</v>
      </c>
      <c r="F239" s="285" t="s">
        <v>128</v>
      </c>
      <c r="G239" s="285"/>
      <c r="H239" s="285"/>
      <c r="I239" s="285"/>
      <c r="J239" s="172" t="s">
        <v>346</v>
      </c>
      <c r="K239" s="173">
        <v>1</v>
      </c>
      <c r="L239" s="286">
        <v>0</v>
      </c>
      <c r="M239" s="287"/>
      <c r="N239" s="288">
        <f>ROUND(L239*K239,2)</f>
        <v>0</v>
      </c>
      <c r="O239" s="288"/>
      <c r="P239" s="288"/>
      <c r="Q239" s="288"/>
      <c r="R239" s="40"/>
      <c r="T239" s="174" t="s">
        <v>22</v>
      </c>
      <c r="U239" s="47" t="s">
        <v>43</v>
      </c>
      <c r="V239" s="39"/>
      <c r="W239" s="175">
        <f>V239*K239</f>
        <v>0</v>
      </c>
      <c r="X239" s="175">
        <v>0</v>
      </c>
      <c r="Y239" s="175">
        <f>X239*K239</f>
        <v>0</v>
      </c>
      <c r="Z239" s="175">
        <v>0</v>
      </c>
      <c r="AA239" s="176">
        <f>Z239*K239</f>
        <v>0</v>
      </c>
      <c r="AR239" s="22" t="s">
        <v>347</v>
      </c>
      <c r="AT239" s="22" t="s">
        <v>151</v>
      </c>
      <c r="AU239" s="22" t="s">
        <v>105</v>
      </c>
      <c r="AY239" s="22" t="s">
        <v>150</v>
      </c>
      <c r="BE239" s="113">
        <f>IF(U239="základní",N239,0)</f>
        <v>0</v>
      </c>
      <c r="BF239" s="113">
        <f>IF(U239="snížená",N239,0)</f>
        <v>0</v>
      </c>
      <c r="BG239" s="113">
        <f>IF(U239="zákl. přenesená",N239,0)</f>
        <v>0</v>
      </c>
      <c r="BH239" s="113">
        <f>IF(U239="sníž. přenesená",N239,0)</f>
        <v>0</v>
      </c>
      <c r="BI239" s="113">
        <f>IF(U239="nulová",N239,0)</f>
        <v>0</v>
      </c>
      <c r="BJ239" s="22" t="s">
        <v>86</v>
      </c>
      <c r="BK239" s="113">
        <f>ROUND(L239*K239,2)</f>
        <v>0</v>
      </c>
      <c r="BL239" s="22" t="s">
        <v>347</v>
      </c>
      <c r="BM239" s="22" t="s">
        <v>348</v>
      </c>
    </row>
    <row r="240" spans="2:65" s="1" customFormat="1" ht="49.9" customHeight="1">
      <c r="B240" s="38"/>
      <c r="C240" s="39"/>
      <c r="D240" s="161" t="s">
        <v>349</v>
      </c>
      <c r="E240" s="39"/>
      <c r="F240" s="39"/>
      <c r="G240" s="39"/>
      <c r="H240" s="39"/>
      <c r="I240" s="39"/>
      <c r="J240" s="39"/>
      <c r="K240" s="39"/>
      <c r="L240" s="39"/>
      <c r="M240" s="39"/>
      <c r="N240" s="312">
        <f t="shared" ref="N240:N245" si="15">BK240</f>
        <v>0</v>
      </c>
      <c r="O240" s="313"/>
      <c r="P240" s="313"/>
      <c r="Q240" s="313"/>
      <c r="R240" s="40"/>
      <c r="T240" s="146"/>
      <c r="U240" s="39"/>
      <c r="V240" s="39"/>
      <c r="W240" s="39"/>
      <c r="X240" s="39"/>
      <c r="Y240" s="39"/>
      <c r="Z240" s="39"/>
      <c r="AA240" s="81"/>
      <c r="AT240" s="22" t="s">
        <v>77</v>
      </c>
      <c r="AU240" s="22" t="s">
        <v>78</v>
      </c>
      <c r="AY240" s="22" t="s">
        <v>350</v>
      </c>
      <c r="BK240" s="113">
        <f>SUM(BK241:BK245)</f>
        <v>0</v>
      </c>
    </row>
    <row r="241" spans="2:63" s="1" customFormat="1" ht="22.35" customHeight="1">
      <c r="B241" s="38"/>
      <c r="C241" s="204" t="s">
        <v>22</v>
      </c>
      <c r="D241" s="204" t="s">
        <v>151</v>
      </c>
      <c r="E241" s="205" t="s">
        <v>22</v>
      </c>
      <c r="F241" s="303" t="s">
        <v>22</v>
      </c>
      <c r="G241" s="303"/>
      <c r="H241" s="303"/>
      <c r="I241" s="303"/>
      <c r="J241" s="206" t="s">
        <v>22</v>
      </c>
      <c r="K241" s="207"/>
      <c r="L241" s="286"/>
      <c r="M241" s="288"/>
      <c r="N241" s="288">
        <f t="shared" si="15"/>
        <v>0</v>
      </c>
      <c r="O241" s="288"/>
      <c r="P241" s="288"/>
      <c r="Q241" s="288"/>
      <c r="R241" s="40"/>
      <c r="T241" s="174" t="s">
        <v>22</v>
      </c>
      <c r="U241" s="208" t="s">
        <v>43</v>
      </c>
      <c r="V241" s="39"/>
      <c r="W241" s="39"/>
      <c r="X241" s="39"/>
      <c r="Y241" s="39"/>
      <c r="Z241" s="39"/>
      <c r="AA241" s="81"/>
      <c r="AT241" s="22" t="s">
        <v>350</v>
      </c>
      <c r="AU241" s="22" t="s">
        <v>86</v>
      </c>
      <c r="AY241" s="22" t="s">
        <v>350</v>
      </c>
      <c r="BE241" s="113">
        <f>IF(U241="základní",N241,0)</f>
        <v>0</v>
      </c>
      <c r="BF241" s="113">
        <f>IF(U241="snížená",N241,0)</f>
        <v>0</v>
      </c>
      <c r="BG241" s="113">
        <f>IF(U241="zákl. přenesená",N241,0)</f>
        <v>0</v>
      </c>
      <c r="BH241" s="113">
        <f>IF(U241="sníž. přenesená",N241,0)</f>
        <v>0</v>
      </c>
      <c r="BI241" s="113">
        <f>IF(U241="nulová",N241,0)</f>
        <v>0</v>
      </c>
      <c r="BJ241" s="22" t="s">
        <v>86</v>
      </c>
      <c r="BK241" s="113">
        <f>L241*K241</f>
        <v>0</v>
      </c>
    </row>
    <row r="242" spans="2:63" s="1" customFormat="1" ht="22.35" customHeight="1">
      <c r="B242" s="38"/>
      <c r="C242" s="204" t="s">
        <v>22</v>
      </c>
      <c r="D242" s="204" t="s">
        <v>151</v>
      </c>
      <c r="E242" s="205" t="s">
        <v>22</v>
      </c>
      <c r="F242" s="303" t="s">
        <v>22</v>
      </c>
      <c r="G242" s="303"/>
      <c r="H242" s="303"/>
      <c r="I242" s="303"/>
      <c r="J242" s="206" t="s">
        <v>22</v>
      </c>
      <c r="K242" s="207"/>
      <c r="L242" s="286"/>
      <c r="M242" s="288"/>
      <c r="N242" s="288">
        <f t="shared" si="15"/>
        <v>0</v>
      </c>
      <c r="O242" s="288"/>
      <c r="P242" s="288"/>
      <c r="Q242" s="288"/>
      <c r="R242" s="40"/>
      <c r="T242" s="174" t="s">
        <v>22</v>
      </c>
      <c r="U242" s="208" t="s">
        <v>43</v>
      </c>
      <c r="V242" s="39"/>
      <c r="W242" s="39"/>
      <c r="X242" s="39"/>
      <c r="Y242" s="39"/>
      <c r="Z242" s="39"/>
      <c r="AA242" s="81"/>
      <c r="AT242" s="22" t="s">
        <v>350</v>
      </c>
      <c r="AU242" s="22" t="s">
        <v>86</v>
      </c>
      <c r="AY242" s="22" t="s">
        <v>350</v>
      </c>
      <c r="BE242" s="113">
        <f>IF(U242="základní",N242,0)</f>
        <v>0</v>
      </c>
      <c r="BF242" s="113">
        <f>IF(U242="snížená",N242,0)</f>
        <v>0</v>
      </c>
      <c r="BG242" s="113">
        <f>IF(U242="zákl. přenesená",N242,0)</f>
        <v>0</v>
      </c>
      <c r="BH242" s="113">
        <f>IF(U242="sníž. přenesená",N242,0)</f>
        <v>0</v>
      </c>
      <c r="BI242" s="113">
        <f>IF(U242="nulová",N242,0)</f>
        <v>0</v>
      </c>
      <c r="BJ242" s="22" t="s">
        <v>86</v>
      </c>
      <c r="BK242" s="113">
        <f>L242*K242</f>
        <v>0</v>
      </c>
    </row>
    <row r="243" spans="2:63" s="1" customFormat="1" ht="22.35" customHeight="1">
      <c r="B243" s="38"/>
      <c r="C243" s="204" t="s">
        <v>22</v>
      </c>
      <c r="D243" s="204" t="s">
        <v>151</v>
      </c>
      <c r="E243" s="205" t="s">
        <v>22</v>
      </c>
      <c r="F243" s="303" t="s">
        <v>22</v>
      </c>
      <c r="G243" s="303"/>
      <c r="H243" s="303"/>
      <c r="I243" s="303"/>
      <c r="J243" s="206" t="s">
        <v>22</v>
      </c>
      <c r="K243" s="207"/>
      <c r="L243" s="286"/>
      <c r="M243" s="288"/>
      <c r="N243" s="288">
        <f t="shared" si="15"/>
        <v>0</v>
      </c>
      <c r="O243" s="288"/>
      <c r="P243" s="288"/>
      <c r="Q243" s="288"/>
      <c r="R243" s="40"/>
      <c r="T243" s="174" t="s">
        <v>22</v>
      </c>
      <c r="U243" s="208" t="s">
        <v>43</v>
      </c>
      <c r="V243" s="39"/>
      <c r="W243" s="39"/>
      <c r="X243" s="39"/>
      <c r="Y243" s="39"/>
      <c r="Z243" s="39"/>
      <c r="AA243" s="81"/>
      <c r="AT243" s="22" t="s">
        <v>350</v>
      </c>
      <c r="AU243" s="22" t="s">
        <v>86</v>
      </c>
      <c r="AY243" s="22" t="s">
        <v>350</v>
      </c>
      <c r="BE243" s="113">
        <f>IF(U243="základní",N243,0)</f>
        <v>0</v>
      </c>
      <c r="BF243" s="113">
        <f>IF(U243="snížená",N243,0)</f>
        <v>0</v>
      </c>
      <c r="BG243" s="113">
        <f>IF(U243="zákl. přenesená",N243,0)</f>
        <v>0</v>
      </c>
      <c r="BH243" s="113">
        <f>IF(U243="sníž. přenesená",N243,0)</f>
        <v>0</v>
      </c>
      <c r="BI243" s="113">
        <f>IF(U243="nulová",N243,0)</f>
        <v>0</v>
      </c>
      <c r="BJ243" s="22" t="s">
        <v>86</v>
      </c>
      <c r="BK243" s="113">
        <f>L243*K243</f>
        <v>0</v>
      </c>
    </row>
    <row r="244" spans="2:63" s="1" customFormat="1" ht="22.35" customHeight="1">
      <c r="B244" s="38"/>
      <c r="C244" s="204" t="s">
        <v>22</v>
      </c>
      <c r="D244" s="204" t="s">
        <v>151</v>
      </c>
      <c r="E244" s="205" t="s">
        <v>22</v>
      </c>
      <c r="F244" s="303" t="s">
        <v>22</v>
      </c>
      <c r="G244" s="303"/>
      <c r="H244" s="303"/>
      <c r="I244" s="303"/>
      <c r="J244" s="206" t="s">
        <v>22</v>
      </c>
      <c r="K244" s="207"/>
      <c r="L244" s="286"/>
      <c r="M244" s="288"/>
      <c r="N244" s="288">
        <f t="shared" si="15"/>
        <v>0</v>
      </c>
      <c r="O244" s="288"/>
      <c r="P244" s="288"/>
      <c r="Q244" s="288"/>
      <c r="R244" s="40"/>
      <c r="T244" s="174" t="s">
        <v>22</v>
      </c>
      <c r="U244" s="208" t="s">
        <v>43</v>
      </c>
      <c r="V244" s="39"/>
      <c r="W244" s="39"/>
      <c r="X244" s="39"/>
      <c r="Y244" s="39"/>
      <c r="Z244" s="39"/>
      <c r="AA244" s="81"/>
      <c r="AT244" s="22" t="s">
        <v>350</v>
      </c>
      <c r="AU244" s="22" t="s">
        <v>86</v>
      </c>
      <c r="AY244" s="22" t="s">
        <v>350</v>
      </c>
      <c r="BE244" s="113">
        <f>IF(U244="základní",N244,0)</f>
        <v>0</v>
      </c>
      <c r="BF244" s="113">
        <f>IF(U244="snížená",N244,0)</f>
        <v>0</v>
      </c>
      <c r="BG244" s="113">
        <f>IF(U244="zákl. přenesená",N244,0)</f>
        <v>0</v>
      </c>
      <c r="BH244" s="113">
        <f>IF(U244="sníž. přenesená",N244,0)</f>
        <v>0</v>
      </c>
      <c r="BI244" s="113">
        <f>IF(U244="nulová",N244,0)</f>
        <v>0</v>
      </c>
      <c r="BJ244" s="22" t="s">
        <v>86</v>
      </c>
      <c r="BK244" s="113">
        <f>L244*K244</f>
        <v>0</v>
      </c>
    </row>
    <row r="245" spans="2:63" s="1" customFormat="1" ht="22.35" customHeight="1">
      <c r="B245" s="38"/>
      <c r="C245" s="204" t="s">
        <v>22</v>
      </c>
      <c r="D245" s="204" t="s">
        <v>151</v>
      </c>
      <c r="E245" s="205" t="s">
        <v>22</v>
      </c>
      <c r="F245" s="303" t="s">
        <v>22</v>
      </c>
      <c r="G245" s="303"/>
      <c r="H245" s="303"/>
      <c r="I245" s="303"/>
      <c r="J245" s="206" t="s">
        <v>22</v>
      </c>
      <c r="K245" s="207"/>
      <c r="L245" s="286"/>
      <c r="M245" s="288"/>
      <c r="N245" s="288">
        <f t="shared" si="15"/>
        <v>0</v>
      </c>
      <c r="O245" s="288"/>
      <c r="P245" s="288"/>
      <c r="Q245" s="288"/>
      <c r="R245" s="40"/>
      <c r="T245" s="174" t="s">
        <v>22</v>
      </c>
      <c r="U245" s="208" t="s">
        <v>43</v>
      </c>
      <c r="V245" s="59"/>
      <c r="W245" s="59"/>
      <c r="X245" s="59"/>
      <c r="Y245" s="59"/>
      <c r="Z245" s="59"/>
      <c r="AA245" s="61"/>
      <c r="AT245" s="22" t="s">
        <v>350</v>
      </c>
      <c r="AU245" s="22" t="s">
        <v>86</v>
      </c>
      <c r="AY245" s="22" t="s">
        <v>350</v>
      </c>
      <c r="BE245" s="113">
        <f>IF(U245="základní",N245,0)</f>
        <v>0</v>
      </c>
      <c r="BF245" s="113">
        <f>IF(U245="snížená",N245,0)</f>
        <v>0</v>
      </c>
      <c r="BG245" s="113">
        <f>IF(U245="zákl. přenesená",N245,0)</f>
        <v>0</v>
      </c>
      <c r="BH245" s="113">
        <f>IF(U245="sníž. přenesená",N245,0)</f>
        <v>0</v>
      </c>
      <c r="BI245" s="113">
        <f>IF(U245="nulová",N245,0)</f>
        <v>0</v>
      </c>
      <c r="BJ245" s="22" t="s">
        <v>86</v>
      </c>
      <c r="BK245" s="113">
        <f>L245*K245</f>
        <v>0</v>
      </c>
    </row>
    <row r="246" spans="2:63" s="1" customFormat="1" ht="6.95" customHeight="1">
      <c r="B246" s="62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4"/>
    </row>
  </sheetData>
  <sheetProtection algorithmName="SHA-512" hashValue="5HRqrnnQH7X1HD59xyVOh4SYThUmjorgexNAXowtiJ56eRo21p5cs0y+g06GqdhkdR2h7kgMr0LI4VY/qWd7Dg==" saltValue="kSOrJMFmb8HFQXvItsqpSW0ZUeAfUY1mijcHw8fTGWIXLJ++IVJztILmW1P9csCEK2PN1OLvhxJ23SxyY7+hrA==" spinCount="10" sheet="1" objects="1" scenarios="1" formatColumns="0" formatRows="0"/>
  <mergeCells count="277">
    <mergeCell ref="H1:K1"/>
    <mergeCell ref="S2:AC2"/>
    <mergeCell ref="F244:I244"/>
    <mergeCell ref="L244:M244"/>
    <mergeCell ref="N244:Q244"/>
    <mergeCell ref="F245:I245"/>
    <mergeCell ref="L245:M245"/>
    <mergeCell ref="N245:Q245"/>
    <mergeCell ref="N127:Q127"/>
    <mergeCell ref="N128:Q128"/>
    <mergeCell ref="N129:Q129"/>
    <mergeCell ref="N136:Q136"/>
    <mergeCell ref="N145:Q145"/>
    <mergeCell ref="N173:Q173"/>
    <mergeCell ref="N176:Q176"/>
    <mergeCell ref="N179:Q179"/>
    <mergeCell ref="N228:Q228"/>
    <mergeCell ref="N235:Q235"/>
    <mergeCell ref="N237:Q237"/>
    <mergeCell ref="N238:Q238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4:I234"/>
    <mergeCell ref="L234:M234"/>
    <mergeCell ref="N234:Q234"/>
    <mergeCell ref="F236:I236"/>
    <mergeCell ref="L236:M236"/>
    <mergeCell ref="N236:Q236"/>
    <mergeCell ref="F239:I239"/>
    <mergeCell ref="L239:M239"/>
    <mergeCell ref="N239:Q239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6:I226"/>
    <mergeCell ref="L226:M226"/>
    <mergeCell ref="N226:Q226"/>
    <mergeCell ref="F227:I227"/>
    <mergeCell ref="F229:I229"/>
    <mergeCell ref="L229:M229"/>
    <mergeCell ref="N229:Q229"/>
    <mergeCell ref="F230:I230"/>
    <mergeCell ref="L230:M230"/>
    <mergeCell ref="N230:Q230"/>
    <mergeCell ref="F219:I219"/>
    <mergeCell ref="F220:I220"/>
    <mergeCell ref="F221:I221"/>
    <mergeCell ref="F222:I222"/>
    <mergeCell ref="L222:M222"/>
    <mergeCell ref="N222:Q222"/>
    <mergeCell ref="F223:I223"/>
    <mergeCell ref="F224:I224"/>
    <mergeCell ref="F225:I225"/>
    <mergeCell ref="F214:I214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08:I208"/>
    <mergeCell ref="F209:I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198:I198"/>
    <mergeCell ref="F199:I199"/>
    <mergeCell ref="F200:I200"/>
    <mergeCell ref="L200:M200"/>
    <mergeCell ref="N200:Q200"/>
    <mergeCell ref="F201:I201"/>
    <mergeCell ref="L201:M201"/>
    <mergeCell ref="N201:Q201"/>
    <mergeCell ref="F202:I202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84:I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L183:M183"/>
    <mergeCell ref="N183:Q183"/>
    <mergeCell ref="F174:I174"/>
    <mergeCell ref="L174:M174"/>
    <mergeCell ref="N174:Q174"/>
    <mergeCell ref="F175:I175"/>
    <mergeCell ref="F177:I177"/>
    <mergeCell ref="L177:M177"/>
    <mergeCell ref="N177:Q177"/>
    <mergeCell ref="F178:I178"/>
    <mergeCell ref="L178:M178"/>
    <mergeCell ref="N178:Q178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F144:I144"/>
    <mergeCell ref="F131:I131"/>
    <mergeCell ref="F132:I132"/>
    <mergeCell ref="F133:I133"/>
    <mergeCell ref="L133:M133"/>
    <mergeCell ref="N133:Q133"/>
    <mergeCell ref="F134:I134"/>
    <mergeCell ref="F135:I135"/>
    <mergeCell ref="F137:I137"/>
    <mergeCell ref="L137:M137"/>
    <mergeCell ref="N137:Q137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41:D246">
      <formula1>"K, M"</formula1>
    </dataValidation>
    <dataValidation type="list" allowBlank="1" showInputMessage="1" showErrorMessage="1" error="Povoleny jsou hodnoty základní, snížená, zákl. přenesená, sníž. přenesená, nulová." sqref="U241:U24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100</v>
      </c>
      <c r="G1" s="17"/>
      <c r="H1" s="314" t="s">
        <v>101</v>
      </c>
      <c r="I1" s="314"/>
      <c r="J1" s="314"/>
      <c r="K1" s="314"/>
      <c r="L1" s="17" t="s">
        <v>102</v>
      </c>
      <c r="M1" s="15"/>
      <c r="N1" s="15"/>
      <c r="O1" s="16" t="s">
        <v>103</v>
      </c>
      <c r="P1" s="15"/>
      <c r="Q1" s="15"/>
      <c r="R1" s="15"/>
      <c r="S1" s="17" t="s">
        <v>104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62" t="s">
        <v>8</v>
      </c>
      <c r="T2" s="263"/>
      <c r="U2" s="263"/>
      <c r="V2" s="263"/>
      <c r="W2" s="263"/>
      <c r="X2" s="263"/>
      <c r="Y2" s="263"/>
      <c r="Z2" s="263"/>
      <c r="AA2" s="263"/>
      <c r="AB2" s="263"/>
      <c r="AC2" s="263"/>
      <c r="AT2" s="22" t="s">
        <v>90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105</v>
      </c>
    </row>
    <row r="4" spans="1:66" ht="36.950000000000003" customHeight="1">
      <c r="B4" s="26"/>
      <c r="C4" s="219" t="s">
        <v>106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264" t="str">
        <f>'Rekapitulace stavby'!K6</f>
        <v>LZ Draslovka Kolín - Rekonstrukce chladících věží a cirkulačního okruhu chlazení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9"/>
      <c r="R6" s="27"/>
    </row>
    <row r="7" spans="1:66" s="1" customFormat="1" ht="32.85" customHeight="1">
      <c r="B7" s="38"/>
      <c r="C7" s="39"/>
      <c r="D7" s="32" t="s">
        <v>107</v>
      </c>
      <c r="E7" s="39"/>
      <c r="F7" s="225" t="s">
        <v>351</v>
      </c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7" t="str">
        <f>'Rekapitulace stavby'!AN8</f>
        <v>28. 3. 2018</v>
      </c>
      <c r="P9" s="268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3" t="s">
        <v>22</v>
      </c>
      <c r="P11" s="223"/>
      <c r="Q11" s="39"/>
      <c r="R11" s="40"/>
    </row>
    <row r="12" spans="1:66" s="1" customFormat="1" ht="18" customHeight="1">
      <c r="B12" s="38"/>
      <c r="C12" s="39"/>
      <c r="D12" s="39"/>
      <c r="E12" s="31" t="s">
        <v>30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223" t="s">
        <v>22</v>
      </c>
      <c r="P12" s="223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69" t="str">
        <f>IF('Rekapitulace stavby'!AN13="","",'Rekapitulace stavby'!AN13)</f>
        <v>Vyplň údaj</v>
      </c>
      <c r="P14" s="223"/>
      <c r="Q14" s="39"/>
      <c r="R14" s="40"/>
    </row>
    <row r="15" spans="1:66" s="1" customFormat="1" ht="18" customHeight="1">
      <c r="B15" s="38"/>
      <c r="C15" s="39"/>
      <c r="D15" s="39"/>
      <c r="E15" s="269" t="str">
        <f>IF('Rekapitulace stavby'!E14="","",'Rekapitulace stavby'!E14)</f>
        <v>Vyplň údaj</v>
      </c>
      <c r="F15" s="270"/>
      <c r="G15" s="270"/>
      <c r="H15" s="270"/>
      <c r="I15" s="270"/>
      <c r="J15" s="270"/>
      <c r="K15" s="270"/>
      <c r="L15" s="270"/>
      <c r="M15" s="33" t="s">
        <v>31</v>
      </c>
      <c r="N15" s="39"/>
      <c r="O15" s="269" t="str">
        <f>IF('Rekapitulace stavby'!AN14="","",'Rekapitulace stavby'!AN14)</f>
        <v>Vyplň údaj</v>
      </c>
      <c r="P15" s="223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34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3" t="s">
        <v>22</v>
      </c>
      <c r="P17" s="223"/>
      <c r="Q17" s="39"/>
      <c r="R17" s="40"/>
    </row>
    <row r="18" spans="2:18" s="1" customFormat="1" ht="18" customHeight="1">
      <c r="B18" s="38"/>
      <c r="C18" s="39"/>
      <c r="D18" s="39"/>
      <c r="E18" s="31" t="s">
        <v>35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223" t="s">
        <v>22</v>
      </c>
      <c r="P18" s="223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37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3" t="str">
        <f>IF('Rekapitulace stavby'!AN19="","",'Rekapitulace stavby'!AN19)</f>
        <v/>
      </c>
      <c r="P20" s="223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223" t="str">
        <f>IF('Rekapitulace stavby'!AN20="","",'Rekapitulace stavby'!AN20)</f>
        <v/>
      </c>
      <c r="P21" s="223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28" t="s">
        <v>352</v>
      </c>
      <c r="F24" s="228"/>
      <c r="G24" s="228"/>
      <c r="H24" s="228"/>
      <c r="I24" s="228"/>
      <c r="J24" s="228"/>
      <c r="K24" s="228"/>
      <c r="L24" s="228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109</v>
      </c>
      <c r="E27" s="39"/>
      <c r="F27" s="39"/>
      <c r="G27" s="39"/>
      <c r="H27" s="39"/>
      <c r="I27" s="39"/>
      <c r="J27" s="39"/>
      <c r="K27" s="39"/>
      <c r="L27" s="39"/>
      <c r="M27" s="229">
        <f>N88</f>
        <v>0</v>
      </c>
      <c r="N27" s="229"/>
      <c r="O27" s="229"/>
      <c r="P27" s="229"/>
      <c r="Q27" s="39"/>
      <c r="R27" s="40"/>
    </row>
    <row r="28" spans="2:18" s="1" customFormat="1" ht="14.45" customHeight="1">
      <c r="B28" s="38"/>
      <c r="C28" s="39"/>
      <c r="D28" s="37" t="s">
        <v>94</v>
      </c>
      <c r="E28" s="39"/>
      <c r="F28" s="39"/>
      <c r="G28" s="39"/>
      <c r="H28" s="39"/>
      <c r="I28" s="39"/>
      <c r="J28" s="39"/>
      <c r="K28" s="39"/>
      <c r="L28" s="39"/>
      <c r="M28" s="229">
        <f>N102</f>
        <v>0</v>
      </c>
      <c r="N28" s="229"/>
      <c r="O28" s="229"/>
      <c r="P28" s="229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41</v>
      </c>
      <c r="E30" s="39"/>
      <c r="F30" s="39"/>
      <c r="G30" s="39"/>
      <c r="H30" s="39"/>
      <c r="I30" s="39"/>
      <c r="J30" s="39"/>
      <c r="K30" s="39"/>
      <c r="L30" s="39"/>
      <c r="M30" s="271">
        <f>ROUND(M27+M28,2)</f>
        <v>0</v>
      </c>
      <c r="N30" s="266"/>
      <c r="O30" s="266"/>
      <c r="P30" s="266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42</v>
      </c>
      <c r="E32" s="45" t="s">
        <v>43</v>
      </c>
      <c r="F32" s="46">
        <v>0.21</v>
      </c>
      <c r="G32" s="125" t="s">
        <v>44</v>
      </c>
      <c r="H32" s="272">
        <f>ROUND((((SUM(BE102:BE109)+SUM(BE127:BE285))+SUM(BE287:BE291))),2)</f>
        <v>0</v>
      </c>
      <c r="I32" s="266"/>
      <c r="J32" s="266"/>
      <c r="K32" s="39"/>
      <c r="L32" s="39"/>
      <c r="M32" s="272">
        <f>ROUND(((ROUND((SUM(BE102:BE109)+SUM(BE127:BE285)), 2)*F32)+SUM(BE287:BE291)*F32),2)</f>
        <v>0</v>
      </c>
      <c r="N32" s="266"/>
      <c r="O32" s="266"/>
      <c r="P32" s="266"/>
      <c r="Q32" s="39"/>
      <c r="R32" s="40"/>
    </row>
    <row r="33" spans="2:18" s="1" customFormat="1" ht="14.45" customHeight="1">
      <c r="B33" s="38"/>
      <c r="C33" s="39"/>
      <c r="D33" s="39"/>
      <c r="E33" s="45" t="s">
        <v>45</v>
      </c>
      <c r="F33" s="46">
        <v>0.15</v>
      </c>
      <c r="G33" s="125" t="s">
        <v>44</v>
      </c>
      <c r="H33" s="272">
        <f>ROUND((((SUM(BF102:BF109)+SUM(BF127:BF285))+SUM(BF287:BF291))),2)</f>
        <v>0</v>
      </c>
      <c r="I33" s="266"/>
      <c r="J33" s="266"/>
      <c r="K33" s="39"/>
      <c r="L33" s="39"/>
      <c r="M33" s="272">
        <f>ROUND(((ROUND((SUM(BF102:BF109)+SUM(BF127:BF285)), 2)*F33)+SUM(BF287:BF291)*F33),2)</f>
        <v>0</v>
      </c>
      <c r="N33" s="266"/>
      <c r="O33" s="266"/>
      <c r="P33" s="266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46</v>
      </c>
      <c r="F34" s="46">
        <v>0.21</v>
      </c>
      <c r="G34" s="125" t="s">
        <v>44</v>
      </c>
      <c r="H34" s="272">
        <f>ROUND((((SUM(BG102:BG109)+SUM(BG127:BG285))+SUM(BG287:BG291))),2)</f>
        <v>0</v>
      </c>
      <c r="I34" s="266"/>
      <c r="J34" s="266"/>
      <c r="K34" s="39"/>
      <c r="L34" s="39"/>
      <c r="M34" s="272">
        <v>0</v>
      </c>
      <c r="N34" s="266"/>
      <c r="O34" s="266"/>
      <c r="P34" s="266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0.15</v>
      </c>
      <c r="G35" s="125" t="s">
        <v>44</v>
      </c>
      <c r="H35" s="272">
        <f>ROUND((((SUM(BH102:BH109)+SUM(BH127:BH285))+SUM(BH287:BH291))),2)</f>
        <v>0</v>
      </c>
      <c r="I35" s="266"/>
      <c r="J35" s="266"/>
      <c r="K35" s="39"/>
      <c r="L35" s="39"/>
      <c r="M35" s="272">
        <v>0</v>
      </c>
      <c r="N35" s="266"/>
      <c r="O35" s="266"/>
      <c r="P35" s="266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</v>
      </c>
      <c r="G36" s="125" t="s">
        <v>44</v>
      </c>
      <c r="H36" s="272">
        <f>ROUND((((SUM(BI102:BI109)+SUM(BI127:BI285))+SUM(BI287:BI291))),2)</f>
        <v>0</v>
      </c>
      <c r="I36" s="266"/>
      <c r="J36" s="266"/>
      <c r="K36" s="39"/>
      <c r="L36" s="39"/>
      <c r="M36" s="272">
        <v>0</v>
      </c>
      <c r="N36" s="266"/>
      <c r="O36" s="266"/>
      <c r="P36" s="266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49</v>
      </c>
      <c r="E38" s="82"/>
      <c r="F38" s="82"/>
      <c r="G38" s="127" t="s">
        <v>50</v>
      </c>
      <c r="H38" s="128" t="s">
        <v>51</v>
      </c>
      <c r="I38" s="82"/>
      <c r="J38" s="82"/>
      <c r="K38" s="82"/>
      <c r="L38" s="273">
        <f>SUM(M30:M36)</f>
        <v>0</v>
      </c>
      <c r="M38" s="273"/>
      <c r="N38" s="273"/>
      <c r="O38" s="273"/>
      <c r="P38" s="274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21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21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21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21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21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21" s="1" customFormat="1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9" t="s">
        <v>110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4" t="str">
        <f>F6</f>
        <v>LZ Draslovka Kolín - Rekonstrukce chladících věží a cirkulačního okruhu chlazení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107</v>
      </c>
      <c r="D79" s="39"/>
      <c r="E79" s="39"/>
      <c r="F79" s="239" t="str">
        <f>F7</f>
        <v>SO-90 - Chladící věže (stavebně konstrukční řešení)</v>
      </c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68" t="str">
        <f>IF(O9="","",O9)</f>
        <v>28. 3. 2018</v>
      </c>
      <c r="N81" s="268"/>
      <c r="O81" s="268"/>
      <c r="P81" s="268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28</v>
      </c>
      <c r="D83" s="39"/>
      <c r="E83" s="39"/>
      <c r="F83" s="31" t="str">
        <f>E12</f>
        <v>Lučební závody Draslovka, a.s. Kolín</v>
      </c>
      <c r="G83" s="39"/>
      <c r="H83" s="39"/>
      <c r="I83" s="39"/>
      <c r="J83" s="39"/>
      <c r="K83" s="33" t="s">
        <v>34</v>
      </c>
      <c r="L83" s="39"/>
      <c r="M83" s="223" t="str">
        <f>E18</f>
        <v>VAPCE, s.r.o. Pardubice</v>
      </c>
      <c r="N83" s="223"/>
      <c r="O83" s="223"/>
      <c r="P83" s="223"/>
      <c r="Q83" s="223"/>
      <c r="R83" s="40"/>
      <c r="T83" s="132"/>
      <c r="U83" s="132"/>
    </row>
    <row r="84" spans="2:47" s="1" customFormat="1" ht="14.45" customHeight="1">
      <c r="B84" s="38"/>
      <c r="C84" s="33" t="s">
        <v>32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37</v>
      </c>
      <c r="L84" s="39"/>
      <c r="M84" s="223" t="str">
        <f>E21</f>
        <v xml:space="preserve"> </v>
      </c>
      <c r="N84" s="223"/>
      <c r="O84" s="223"/>
      <c r="P84" s="223"/>
      <c r="Q84" s="223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5" t="s">
        <v>111</v>
      </c>
      <c r="D86" s="276"/>
      <c r="E86" s="276"/>
      <c r="F86" s="276"/>
      <c r="G86" s="276"/>
      <c r="H86" s="121"/>
      <c r="I86" s="121"/>
      <c r="J86" s="121"/>
      <c r="K86" s="121"/>
      <c r="L86" s="121"/>
      <c r="M86" s="121"/>
      <c r="N86" s="275" t="s">
        <v>112</v>
      </c>
      <c r="O86" s="276"/>
      <c r="P86" s="276"/>
      <c r="Q86" s="276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113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0">
        <f>N127</f>
        <v>0</v>
      </c>
      <c r="O88" s="277"/>
      <c r="P88" s="277"/>
      <c r="Q88" s="277"/>
      <c r="R88" s="40"/>
      <c r="T88" s="132"/>
      <c r="U88" s="132"/>
      <c r="AU88" s="22" t="s">
        <v>114</v>
      </c>
    </row>
    <row r="89" spans="2:47" s="6" customFormat="1" ht="24.95" customHeight="1">
      <c r="B89" s="134"/>
      <c r="C89" s="135"/>
      <c r="D89" s="136" t="s">
        <v>115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8">
        <f>N128</f>
        <v>0</v>
      </c>
      <c r="O89" s="279"/>
      <c r="P89" s="279"/>
      <c r="Q89" s="279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116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6">
        <f>N129</f>
        <v>0</v>
      </c>
      <c r="O90" s="280"/>
      <c r="P90" s="280"/>
      <c r="Q90" s="280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117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6">
        <f>N173</f>
        <v>0</v>
      </c>
      <c r="O91" s="280"/>
      <c r="P91" s="280"/>
      <c r="Q91" s="280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353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6">
        <f>N233</f>
        <v>0</v>
      </c>
      <c r="O92" s="280"/>
      <c r="P92" s="280"/>
      <c r="Q92" s="280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121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6">
        <f>N249</f>
        <v>0</v>
      </c>
      <c r="O93" s="280"/>
      <c r="P93" s="280"/>
      <c r="Q93" s="280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122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6">
        <f>N268</f>
        <v>0</v>
      </c>
      <c r="O94" s="280"/>
      <c r="P94" s="280"/>
      <c r="Q94" s="280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123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6">
        <f>N272</f>
        <v>0</v>
      </c>
      <c r="O95" s="280"/>
      <c r="P95" s="280"/>
      <c r="Q95" s="280"/>
      <c r="R95" s="141"/>
      <c r="T95" s="142"/>
      <c r="U95" s="142"/>
    </row>
    <row r="96" spans="2:47" s="6" customFormat="1" ht="24.95" customHeight="1">
      <c r="B96" s="134"/>
      <c r="C96" s="135"/>
      <c r="D96" s="136" t="s">
        <v>124</v>
      </c>
      <c r="E96" s="135"/>
      <c r="F96" s="135"/>
      <c r="G96" s="135"/>
      <c r="H96" s="135"/>
      <c r="I96" s="135"/>
      <c r="J96" s="135"/>
      <c r="K96" s="135"/>
      <c r="L96" s="135"/>
      <c r="M96" s="135"/>
      <c r="N96" s="278">
        <f>N274</f>
        <v>0</v>
      </c>
      <c r="O96" s="279"/>
      <c r="P96" s="279"/>
      <c r="Q96" s="279"/>
      <c r="R96" s="137"/>
      <c r="T96" s="138"/>
      <c r="U96" s="138"/>
    </row>
    <row r="97" spans="2:65" s="7" customFormat="1" ht="19.899999999999999" customHeight="1">
      <c r="B97" s="139"/>
      <c r="C97" s="140"/>
      <c r="D97" s="109" t="s">
        <v>354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6">
        <f>N275</f>
        <v>0</v>
      </c>
      <c r="O97" s="280"/>
      <c r="P97" s="280"/>
      <c r="Q97" s="280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125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6">
        <f>N280</f>
        <v>0</v>
      </c>
      <c r="O98" s="280"/>
      <c r="P98" s="280"/>
      <c r="Q98" s="280"/>
      <c r="R98" s="141"/>
      <c r="T98" s="142"/>
      <c r="U98" s="142"/>
    </row>
    <row r="99" spans="2:65" s="7" customFormat="1" ht="19.899999999999999" customHeight="1">
      <c r="B99" s="139"/>
      <c r="C99" s="140"/>
      <c r="D99" s="109" t="s">
        <v>355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6">
        <f>N282</f>
        <v>0</v>
      </c>
      <c r="O99" s="280"/>
      <c r="P99" s="280"/>
      <c r="Q99" s="280"/>
      <c r="R99" s="141"/>
      <c r="T99" s="142"/>
      <c r="U99" s="142"/>
    </row>
    <row r="100" spans="2:65" s="6" customFormat="1" ht="21.75" customHeight="1">
      <c r="B100" s="134"/>
      <c r="C100" s="135"/>
      <c r="D100" s="136" t="s">
        <v>126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81">
        <f>N286</f>
        <v>0</v>
      </c>
      <c r="O100" s="279"/>
      <c r="P100" s="279"/>
      <c r="Q100" s="279"/>
      <c r="R100" s="137"/>
      <c r="T100" s="138"/>
      <c r="U100" s="138"/>
    </row>
    <row r="101" spans="2:65" s="1" customFormat="1" ht="21.7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  <c r="T101" s="132"/>
      <c r="U101" s="132"/>
    </row>
    <row r="102" spans="2:65" s="1" customFormat="1" ht="29.25" customHeight="1">
      <c r="B102" s="38"/>
      <c r="C102" s="133" t="s">
        <v>127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277">
        <f>ROUND(N103+N104+N105+N106+N107+N108,2)</f>
        <v>0</v>
      </c>
      <c r="O102" s="282"/>
      <c r="P102" s="282"/>
      <c r="Q102" s="282"/>
      <c r="R102" s="40"/>
      <c r="T102" s="143"/>
      <c r="U102" s="144" t="s">
        <v>42</v>
      </c>
    </row>
    <row r="103" spans="2:65" s="1" customFormat="1" ht="18" customHeight="1">
      <c r="B103" s="38"/>
      <c r="C103" s="39"/>
      <c r="D103" s="257" t="s">
        <v>128</v>
      </c>
      <c r="E103" s="258"/>
      <c r="F103" s="258"/>
      <c r="G103" s="258"/>
      <c r="H103" s="258"/>
      <c r="I103" s="39"/>
      <c r="J103" s="39"/>
      <c r="K103" s="39"/>
      <c r="L103" s="39"/>
      <c r="M103" s="39"/>
      <c r="N103" s="255">
        <f>ROUND(N88*T103,2)</f>
        <v>0</v>
      </c>
      <c r="O103" s="256"/>
      <c r="P103" s="256"/>
      <c r="Q103" s="256"/>
      <c r="R103" s="40"/>
      <c r="S103" s="145"/>
      <c r="T103" s="146"/>
      <c r="U103" s="147" t="s">
        <v>43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8" t="s">
        <v>129</v>
      </c>
      <c r="AZ103" s="145"/>
      <c r="BA103" s="145"/>
      <c r="BB103" s="145"/>
      <c r="BC103" s="145"/>
      <c r="BD103" s="145"/>
      <c r="BE103" s="149">
        <f t="shared" ref="BE103:BE108" si="0">IF(U103="základní",N103,0)</f>
        <v>0</v>
      </c>
      <c r="BF103" s="149">
        <f t="shared" ref="BF103:BF108" si="1">IF(U103="snížená",N103,0)</f>
        <v>0</v>
      </c>
      <c r="BG103" s="149">
        <f t="shared" ref="BG103:BG108" si="2">IF(U103="zákl. přenesená",N103,0)</f>
        <v>0</v>
      </c>
      <c r="BH103" s="149">
        <f t="shared" ref="BH103:BH108" si="3">IF(U103="sníž. přenesená",N103,0)</f>
        <v>0</v>
      </c>
      <c r="BI103" s="149">
        <f t="shared" ref="BI103:BI108" si="4">IF(U103="nulová",N103,0)</f>
        <v>0</v>
      </c>
      <c r="BJ103" s="148" t="s">
        <v>86</v>
      </c>
      <c r="BK103" s="145"/>
      <c r="BL103" s="145"/>
      <c r="BM103" s="145"/>
    </row>
    <row r="104" spans="2:65" s="1" customFormat="1" ht="18" customHeight="1">
      <c r="B104" s="38"/>
      <c r="C104" s="39"/>
      <c r="D104" s="257" t="s">
        <v>130</v>
      </c>
      <c r="E104" s="258"/>
      <c r="F104" s="258"/>
      <c r="G104" s="258"/>
      <c r="H104" s="258"/>
      <c r="I104" s="39"/>
      <c r="J104" s="39"/>
      <c r="K104" s="39"/>
      <c r="L104" s="39"/>
      <c r="M104" s="39"/>
      <c r="N104" s="255">
        <f>ROUND(N88*T104,2)</f>
        <v>0</v>
      </c>
      <c r="O104" s="256"/>
      <c r="P104" s="256"/>
      <c r="Q104" s="256"/>
      <c r="R104" s="40"/>
      <c r="S104" s="145"/>
      <c r="T104" s="146"/>
      <c r="U104" s="147" t="s">
        <v>43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8" t="s">
        <v>129</v>
      </c>
      <c r="AZ104" s="145"/>
      <c r="BA104" s="145"/>
      <c r="BB104" s="145"/>
      <c r="BC104" s="145"/>
      <c r="BD104" s="145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86</v>
      </c>
      <c r="BK104" s="145"/>
      <c r="BL104" s="145"/>
      <c r="BM104" s="145"/>
    </row>
    <row r="105" spans="2:65" s="1" customFormat="1" ht="18" customHeight="1">
      <c r="B105" s="38"/>
      <c r="C105" s="39"/>
      <c r="D105" s="257" t="s">
        <v>131</v>
      </c>
      <c r="E105" s="258"/>
      <c r="F105" s="258"/>
      <c r="G105" s="258"/>
      <c r="H105" s="258"/>
      <c r="I105" s="39"/>
      <c r="J105" s="39"/>
      <c r="K105" s="39"/>
      <c r="L105" s="39"/>
      <c r="M105" s="39"/>
      <c r="N105" s="255">
        <f>ROUND(N88*T105,2)</f>
        <v>0</v>
      </c>
      <c r="O105" s="256"/>
      <c r="P105" s="256"/>
      <c r="Q105" s="256"/>
      <c r="R105" s="40"/>
      <c r="S105" s="145"/>
      <c r="T105" s="146"/>
      <c r="U105" s="147" t="s">
        <v>43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8" t="s">
        <v>129</v>
      </c>
      <c r="AZ105" s="145"/>
      <c r="BA105" s="145"/>
      <c r="BB105" s="145"/>
      <c r="BC105" s="145"/>
      <c r="BD105" s="145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86</v>
      </c>
      <c r="BK105" s="145"/>
      <c r="BL105" s="145"/>
      <c r="BM105" s="145"/>
    </row>
    <row r="106" spans="2:65" s="1" customFormat="1" ht="18" customHeight="1">
      <c r="B106" s="38"/>
      <c r="C106" s="39"/>
      <c r="D106" s="257" t="s">
        <v>132</v>
      </c>
      <c r="E106" s="258"/>
      <c r="F106" s="258"/>
      <c r="G106" s="258"/>
      <c r="H106" s="258"/>
      <c r="I106" s="39"/>
      <c r="J106" s="39"/>
      <c r="K106" s="39"/>
      <c r="L106" s="39"/>
      <c r="M106" s="39"/>
      <c r="N106" s="255">
        <f>ROUND(N88*T106,2)</f>
        <v>0</v>
      </c>
      <c r="O106" s="256"/>
      <c r="P106" s="256"/>
      <c r="Q106" s="256"/>
      <c r="R106" s="40"/>
      <c r="S106" s="145"/>
      <c r="T106" s="146"/>
      <c r="U106" s="147" t="s">
        <v>43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8" t="s">
        <v>129</v>
      </c>
      <c r="AZ106" s="145"/>
      <c r="BA106" s="145"/>
      <c r="BB106" s="145"/>
      <c r="BC106" s="145"/>
      <c r="BD106" s="145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86</v>
      </c>
      <c r="BK106" s="145"/>
      <c r="BL106" s="145"/>
      <c r="BM106" s="145"/>
    </row>
    <row r="107" spans="2:65" s="1" customFormat="1" ht="18" customHeight="1">
      <c r="B107" s="38"/>
      <c r="C107" s="39"/>
      <c r="D107" s="257" t="s">
        <v>133</v>
      </c>
      <c r="E107" s="258"/>
      <c r="F107" s="258"/>
      <c r="G107" s="258"/>
      <c r="H107" s="258"/>
      <c r="I107" s="39"/>
      <c r="J107" s="39"/>
      <c r="K107" s="39"/>
      <c r="L107" s="39"/>
      <c r="M107" s="39"/>
      <c r="N107" s="255">
        <f>ROUND(N88*T107,2)</f>
        <v>0</v>
      </c>
      <c r="O107" s="256"/>
      <c r="P107" s="256"/>
      <c r="Q107" s="256"/>
      <c r="R107" s="40"/>
      <c r="S107" s="145"/>
      <c r="T107" s="146"/>
      <c r="U107" s="147" t="s">
        <v>43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8" t="s">
        <v>129</v>
      </c>
      <c r="AZ107" s="145"/>
      <c r="BA107" s="145"/>
      <c r="BB107" s="145"/>
      <c r="BC107" s="145"/>
      <c r="BD107" s="145"/>
      <c r="BE107" s="149">
        <f t="shared" si="0"/>
        <v>0</v>
      </c>
      <c r="BF107" s="149">
        <f t="shared" si="1"/>
        <v>0</v>
      </c>
      <c r="BG107" s="149">
        <f t="shared" si="2"/>
        <v>0</v>
      </c>
      <c r="BH107" s="149">
        <f t="shared" si="3"/>
        <v>0</v>
      </c>
      <c r="BI107" s="149">
        <f t="shared" si="4"/>
        <v>0</v>
      </c>
      <c r="BJ107" s="148" t="s">
        <v>86</v>
      </c>
      <c r="BK107" s="145"/>
      <c r="BL107" s="145"/>
      <c r="BM107" s="145"/>
    </row>
    <row r="108" spans="2:65" s="1" customFormat="1" ht="18" customHeight="1">
      <c r="B108" s="38"/>
      <c r="C108" s="39"/>
      <c r="D108" s="109" t="s">
        <v>134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255">
        <f>ROUND(N88*T108,2)</f>
        <v>0</v>
      </c>
      <c r="O108" s="256"/>
      <c r="P108" s="256"/>
      <c r="Q108" s="256"/>
      <c r="R108" s="40"/>
      <c r="S108" s="145"/>
      <c r="T108" s="150"/>
      <c r="U108" s="151" t="s">
        <v>43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8" t="s">
        <v>135</v>
      </c>
      <c r="AZ108" s="145"/>
      <c r="BA108" s="145"/>
      <c r="BB108" s="145"/>
      <c r="BC108" s="145"/>
      <c r="BD108" s="145"/>
      <c r="BE108" s="149">
        <f t="shared" si="0"/>
        <v>0</v>
      </c>
      <c r="BF108" s="149">
        <f t="shared" si="1"/>
        <v>0</v>
      </c>
      <c r="BG108" s="149">
        <f t="shared" si="2"/>
        <v>0</v>
      </c>
      <c r="BH108" s="149">
        <f t="shared" si="3"/>
        <v>0</v>
      </c>
      <c r="BI108" s="149">
        <f t="shared" si="4"/>
        <v>0</v>
      </c>
      <c r="BJ108" s="148" t="s">
        <v>86</v>
      </c>
      <c r="BK108" s="145"/>
      <c r="BL108" s="145"/>
      <c r="BM108" s="145"/>
    </row>
    <row r="109" spans="2:65" s="1" customFormat="1" ht="13.5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  <c r="T109" s="132"/>
      <c r="U109" s="132"/>
    </row>
    <row r="110" spans="2:65" s="1" customFormat="1" ht="29.25" customHeight="1">
      <c r="B110" s="38"/>
      <c r="C110" s="120" t="s">
        <v>99</v>
      </c>
      <c r="D110" s="121"/>
      <c r="E110" s="121"/>
      <c r="F110" s="121"/>
      <c r="G110" s="121"/>
      <c r="H110" s="121"/>
      <c r="I110" s="121"/>
      <c r="J110" s="121"/>
      <c r="K110" s="121"/>
      <c r="L110" s="261">
        <f>ROUND(SUM(N88+N102),2)</f>
        <v>0</v>
      </c>
      <c r="M110" s="261"/>
      <c r="N110" s="261"/>
      <c r="O110" s="261"/>
      <c r="P110" s="261"/>
      <c r="Q110" s="261"/>
      <c r="R110" s="40"/>
      <c r="T110" s="132"/>
      <c r="U110" s="132"/>
    </row>
    <row r="111" spans="2:65" s="1" customFormat="1" ht="6.95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  <c r="T111" s="132"/>
      <c r="U111" s="132"/>
    </row>
    <row r="115" spans="2:63" s="1" customFormat="1" ht="6.95" customHeight="1"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7"/>
    </row>
    <row r="116" spans="2:63" s="1" customFormat="1" ht="36.950000000000003" customHeight="1">
      <c r="B116" s="38"/>
      <c r="C116" s="219" t="s">
        <v>136</v>
      </c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40"/>
    </row>
    <row r="117" spans="2:63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3" s="1" customFormat="1" ht="30" customHeight="1">
      <c r="B118" s="38"/>
      <c r="C118" s="33" t="s">
        <v>19</v>
      </c>
      <c r="D118" s="39"/>
      <c r="E118" s="39"/>
      <c r="F118" s="264" t="str">
        <f>F6</f>
        <v>LZ Draslovka Kolín - Rekonstrukce chladících věží a cirkulačního okruhu chlazení</v>
      </c>
      <c r="G118" s="265"/>
      <c r="H118" s="265"/>
      <c r="I118" s="265"/>
      <c r="J118" s="265"/>
      <c r="K118" s="265"/>
      <c r="L118" s="265"/>
      <c r="M118" s="265"/>
      <c r="N118" s="265"/>
      <c r="O118" s="265"/>
      <c r="P118" s="265"/>
      <c r="Q118" s="39"/>
      <c r="R118" s="40"/>
    </row>
    <row r="119" spans="2:63" s="1" customFormat="1" ht="36.950000000000003" customHeight="1">
      <c r="B119" s="38"/>
      <c r="C119" s="72" t="s">
        <v>107</v>
      </c>
      <c r="D119" s="39"/>
      <c r="E119" s="39"/>
      <c r="F119" s="239" t="str">
        <f>F7</f>
        <v>SO-90 - Chladící věže (stavebně konstrukční řešení)</v>
      </c>
      <c r="G119" s="266"/>
      <c r="H119" s="266"/>
      <c r="I119" s="266"/>
      <c r="J119" s="266"/>
      <c r="K119" s="266"/>
      <c r="L119" s="266"/>
      <c r="M119" s="266"/>
      <c r="N119" s="266"/>
      <c r="O119" s="266"/>
      <c r="P119" s="266"/>
      <c r="Q119" s="39"/>
      <c r="R119" s="40"/>
    </row>
    <row r="120" spans="2:63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24</v>
      </c>
      <c r="D121" s="39"/>
      <c r="E121" s="39"/>
      <c r="F121" s="31" t="str">
        <f>F9</f>
        <v xml:space="preserve"> </v>
      </c>
      <c r="G121" s="39"/>
      <c r="H121" s="39"/>
      <c r="I121" s="39"/>
      <c r="J121" s="39"/>
      <c r="K121" s="33" t="s">
        <v>26</v>
      </c>
      <c r="L121" s="39"/>
      <c r="M121" s="268" t="str">
        <f>IF(O9="","",O9)</f>
        <v>28. 3. 2018</v>
      </c>
      <c r="N121" s="268"/>
      <c r="O121" s="268"/>
      <c r="P121" s="268"/>
      <c r="Q121" s="39"/>
      <c r="R121" s="40"/>
    </row>
    <row r="122" spans="2:63" s="1" customFormat="1" ht="6.9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>
      <c r="B123" s="38"/>
      <c r="C123" s="33" t="s">
        <v>28</v>
      </c>
      <c r="D123" s="39"/>
      <c r="E123" s="39"/>
      <c r="F123" s="31" t="str">
        <f>E12</f>
        <v>Lučební závody Draslovka, a.s. Kolín</v>
      </c>
      <c r="G123" s="39"/>
      <c r="H123" s="39"/>
      <c r="I123" s="39"/>
      <c r="J123" s="39"/>
      <c r="K123" s="33" t="s">
        <v>34</v>
      </c>
      <c r="L123" s="39"/>
      <c r="M123" s="223" t="str">
        <f>E18</f>
        <v>VAPCE, s.r.o. Pardubice</v>
      </c>
      <c r="N123" s="223"/>
      <c r="O123" s="223"/>
      <c r="P123" s="223"/>
      <c r="Q123" s="223"/>
      <c r="R123" s="40"/>
    </row>
    <row r="124" spans="2:63" s="1" customFormat="1" ht="14.45" customHeight="1">
      <c r="B124" s="38"/>
      <c r="C124" s="33" t="s">
        <v>32</v>
      </c>
      <c r="D124" s="39"/>
      <c r="E124" s="39"/>
      <c r="F124" s="31" t="str">
        <f>IF(E15="","",E15)</f>
        <v>Vyplň údaj</v>
      </c>
      <c r="G124" s="39"/>
      <c r="H124" s="39"/>
      <c r="I124" s="39"/>
      <c r="J124" s="39"/>
      <c r="K124" s="33" t="s">
        <v>37</v>
      </c>
      <c r="L124" s="39"/>
      <c r="M124" s="223" t="str">
        <f>E21</f>
        <v xml:space="preserve"> </v>
      </c>
      <c r="N124" s="223"/>
      <c r="O124" s="223"/>
      <c r="P124" s="223"/>
      <c r="Q124" s="223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8" customFormat="1" ht="29.25" customHeight="1">
      <c r="B126" s="152"/>
      <c r="C126" s="153" t="s">
        <v>137</v>
      </c>
      <c r="D126" s="154" t="s">
        <v>138</v>
      </c>
      <c r="E126" s="154" t="s">
        <v>60</v>
      </c>
      <c r="F126" s="283" t="s">
        <v>139</v>
      </c>
      <c r="G126" s="283"/>
      <c r="H126" s="283"/>
      <c r="I126" s="283"/>
      <c r="J126" s="154" t="s">
        <v>140</v>
      </c>
      <c r="K126" s="154" t="s">
        <v>141</v>
      </c>
      <c r="L126" s="283" t="s">
        <v>142</v>
      </c>
      <c r="M126" s="283"/>
      <c r="N126" s="283" t="s">
        <v>112</v>
      </c>
      <c r="O126" s="283"/>
      <c r="P126" s="283"/>
      <c r="Q126" s="284"/>
      <c r="R126" s="155"/>
      <c r="T126" s="83" t="s">
        <v>143</v>
      </c>
      <c r="U126" s="84" t="s">
        <v>42</v>
      </c>
      <c r="V126" s="84" t="s">
        <v>144</v>
      </c>
      <c r="W126" s="84" t="s">
        <v>145</v>
      </c>
      <c r="X126" s="84" t="s">
        <v>146</v>
      </c>
      <c r="Y126" s="84" t="s">
        <v>147</v>
      </c>
      <c r="Z126" s="84" t="s">
        <v>148</v>
      </c>
      <c r="AA126" s="85" t="s">
        <v>149</v>
      </c>
    </row>
    <row r="127" spans="2:63" s="1" customFormat="1" ht="29.25" customHeight="1">
      <c r="B127" s="38"/>
      <c r="C127" s="87" t="s">
        <v>109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04">
        <f>BK127</f>
        <v>0</v>
      </c>
      <c r="O127" s="305"/>
      <c r="P127" s="305"/>
      <c r="Q127" s="305"/>
      <c r="R127" s="40"/>
      <c r="T127" s="86"/>
      <c r="U127" s="54"/>
      <c r="V127" s="54"/>
      <c r="W127" s="156">
        <f>W128+W274+W286</f>
        <v>0</v>
      </c>
      <c r="X127" s="54"/>
      <c r="Y127" s="156">
        <f>Y128+Y274+Y286</f>
        <v>355.51107259000003</v>
      </c>
      <c r="Z127" s="54"/>
      <c r="AA127" s="157">
        <f>AA128+AA274+AA286</f>
        <v>0.21288000000000001</v>
      </c>
      <c r="AT127" s="22" t="s">
        <v>77</v>
      </c>
      <c r="AU127" s="22" t="s">
        <v>114</v>
      </c>
      <c r="BK127" s="158">
        <f>BK128+BK274+BK286</f>
        <v>0</v>
      </c>
    </row>
    <row r="128" spans="2:63" s="9" customFormat="1" ht="37.35" customHeight="1">
      <c r="B128" s="159"/>
      <c r="C128" s="160"/>
      <c r="D128" s="161" t="s">
        <v>115</v>
      </c>
      <c r="E128" s="161"/>
      <c r="F128" s="161"/>
      <c r="G128" s="161"/>
      <c r="H128" s="161"/>
      <c r="I128" s="161"/>
      <c r="J128" s="161"/>
      <c r="K128" s="161"/>
      <c r="L128" s="161"/>
      <c r="M128" s="161"/>
      <c r="N128" s="281">
        <f>BK128</f>
        <v>0</v>
      </c>
      <c r="O128" s="278"/>
      <c r="P128" s="278"/>
      <c r="Q128" s="278"/>
      <c r="R128" s="162"/>
      <c r="T128" s="163"/>
      <c r="U128" s="160"/>
      <c r="V128" s="160"/>
      <c r="W128" s="164">
        <f>W129+W173+W233+W249+W268+W272</f>
        <v>0</v>
      </c>
      <c r="X128" s="160"/>
      <c r="Y128" s="164">
        <f>Y129+Y173+Y233+Y249+Y268+Y272</f>
        <v>355.51107259000003</v>
      </c>
      <c r="Z128" s="160"/>
      <c r="AA128" s="165">
        <f>AA129+AA173+AA233+AA249+AA268+AA272</f>
        <v>0.21288000000000001</v>
      </c>
      <c r="AR128" s="166" t="s">
        <v>86</v>
      </c>
      <c r="AT128" s="167" t="s">
        <v>77</v>
      </c>
      <c r="AU128" s="167" t="s">
        <v>78</v>
      </c>
      <c r="AY128" s="166" t="s">
        <v>150</v>
      </c>
      <c r="BK128" s="168">
        <f>BK129+BK173+BK233+BK249+BK268+BK272</f>
        <v>0</v>
      </c>
    </row>
    <row r="129" spans="2:65" s="9" customFormat="1" ht="19.899999999999999" customHeight="1">
      <c r="B129" s="159"/>
      <c r="C129" s="160"/>
      <c r="D129" s="169" t="s">
        <v>116</v>
      </c>
      <c r="E129" s="169"/>
      <c r="F129" s="169"/>
      <c r="G129" s="169"/>
      <c r="H129" s="169"/>
      <c r="I129" s="169"/>
      <c r="J129" s="169"/>
      <c r="K129" s="169"/>
      <c r="L129" s="169"/>
      <c r="M129" s="169"/>
      <c r="N129" s="306">
        <f>BK129</f>
        <v>0</v>
      </c>
      <c r="O129" s="307"/>
      <c r="P129" s="307"/>
      <c r="Q129" s="307"/>
      <c r="R129" s="162"/>
      <c r="T129" s="163"/>
      <c r="U129" s="160"/>
      <c r="V129" s="160"/>
      <c r="W129" s="164">
        <f>SUM(W130:W172)</f>
        <v>0</v>
      </c>
      <c r="X129" s="160"/>
      <c r="Y129" s="164">
        <f>SUM(Y130:Y172)</f>
        <v>0</v>
      </c>
      <c r="Z129" s="160"/>
      <c r="AA129" s="165">
        <f>SUM(AA130:AA172)</f>
        <v>0</v>
      </c>
      <c r="AR129" s="166" t="s">
        <v>86</v>
      </c>
      <c r="AT129" s="167" t="s">
        <v>77</v>
      </c>
      <c r="AU129" s="167" t="s">
        <v>86</v>
      </c>
      <c r="AY129" s="166" t="s">
        <v>150</v>
      </c>
      <c r="BK129" s="168">
        <f>SUM(BK130:BK172)</f>
        <v>0</v>
      </c>
    </row>
    <row r="130" spans="2:65" s="1" customFormat="1" ht="25.5" customHeight="1">
      <c r="B130" s="38"/>
      <c r="C130" s="170" t="s">
        <v>86</v>
      </c>
      <c r="D130" s="170" t="s">
        <v>151</v>
      </c>
      <c r="E130" s="171" t="s">
        <v>356</v>
      </c>
      <c r="F130" s="285" t="s">
        <v>357</v>
      </c>
      <c r="G130" s="285"/>
      <c r="H130" s="285"/>
      <c r="I130" s="285"/>
      <c r="J130" s="172" t="s">
        <v>154</v>
      </c>
      <c r="K130" s="173">
        <v>294.52800000000002</v>
      </c>
      <c r="L130" s="286">
        <v>0</v>
      </c>
      <c r="M130" s="287"/>
      <c r="N130" s="288">
        <f>ROUND(L130*K130,2)</f>
        <v>0</v>
      </c>
      <c r="O130" s="288"/>
      <c r="P130" s="288"/>
      <c r="Q130" s="288"/>
      <c r="R130" s="40"/>
      <c r="T130" s="174" t="s">
        <v>22</v>
      </c>
      <c r="U130" s="47" t="s">
        <v>43</v>
      </c>
      <c r="V130" s="39"/>
      <c r="W130" s="175">
        <f>V130*K130</f>
        <v>0</v>
      </c>
      <c r="X130" s="175">
        <v>0</v>
      </c>
      <c r="Y130" s="175">
        <f>X130*K130</f>
        <v>0</v>
      </c>
      <c r="Z130" s="175">
        <v>0</v>
      </c>
      <c r="AA130" s="176">
        <f>Z130*K130</f>
        <v>0</v>
      </c>
      <c r="AR130" s="22" t="s">
        <v>155</v>
      </c>
      <c r="AT130" s="22" t="s">
        <v>151</v>
      </c>
      <c r="AU130" s="22" t="s">
        <v>105</v>
      </c>
      <c r="AY130" s="22" t="s">
        <v>150</v>
      </c>
      <c r="BE130" s="113">
        <f>IF(U130="základní",N130,0)</f>
        <v>0</v>
      </c>
      <c r="BF130" s="113">
        <f>IF(U130="snížená",N130,0)</f>
        <v>0</v>
      </c>
      <c r="BG130" s="113">
        <f>IF(U130="zákl. přenesená",N130,0)</f>
        <v>0</v>
      </c>
      <c r="BH130" s="113">
        <f>IF(U130="sníž. přenesená",N130,0)</f>
        <v>0</v>
      </c>
      <c r="BI130" s="113">
        <f>IF(U130="nulová",N130,0)</f>
        <v>0</v>
      </c>
      <c r="BJ130" s="22" t="s">
        <v>86</v>
      </c>
      <c r="BK130" s="113">
        <f>ROUND(L130*K130,2)</f>
        <v>0</v>
      </c>
      <c r="BL130" s="22" t="s">
        <v>155</v>
      </c>
      <c r="BM130" s="22" t="s">
        <v>358</v>
      </c>
    </row>
    <row r="131" spans="2:65" s="11" customFormat="1" ht="16.5" customHeight="1">
      <c r="B131" s="184"/>
      <c r="C131" s="185"/>
      <c r="D131" s="185"/>
      <c r="E131" s="186" t="s">
        <v>22</v>
      </c>
      <c r="F131" s="293" t="s">
        <v>359</v>
      </c>
      <c r="G131" s="294"/>
      <c r="H131" s="294"/>
      <c r="I131" s="294"/>
      <c r="J131" s="185"/>
      <c r="K131" s="187">
        <v>294.52800000000002</v>
      </c>
      <c r="L131" s="185"/>
      <c r="M131" s="185"/>
      <c r="N131" s="185"/>
      <c r="O131" s="185"/>
      <c r="P131" s="185"/>
      <c r="Q131" s="185"/>
      <c r="R131" s="188"/>
      <c r="T131" s="189"/>
      <c r="U131" s="185"/>
      <c r="V131" s="185"/>
      <c r="W131" s="185"/>
      <c r="X131" s="185"/>
      <c r="Y131" s="185"/>
      <c r="Z131" s="185"/>
      <c r="AA131" s="190"/>
      <c r="AT131" s="191" t="s">
        <v>158</v>
      </c>
      <c r="AU131" s="191" t="s">
        <v>105</v>
      </c>
      <c r="AV131" s="11" t="s">
        <v>105</v>
      </c>
      <c r="AW131" s="11" t="s">
        <v>36</v>
      </c>
      <c r="AX131" s="11" t="s">
        <v>86</v>
      </c>
      <c r="AY131" s="191" t="s">
        <v>150</v>
      </c>
    </row>
    <row r="132" spans="2:65" s="1" customFormat="1" ht="38.25" customHeight="1">
      <c r="B132" s="38"/>
      <c r="C132" s="170" t="s">
        <v>105</v>
      </c>
      <c r="D132" s="170" t="s">
        <v>151</v>
      </c>
      <c r="E132" s="171" t="s">
        <v>360</v>
      </c>
      <c r="F132" s="285" t="s">
        <v>361</v>
      </c>
      <c r="G132" s="285"/>
      <c r="H132" s="285"/>
      <c r="I132" s="285"/>
      <c r="J132" s="172" t="s">
        <v>154</v>
      </c>
      <c r="K132" s="173">
        <v>13.404</v>
      </c>
      <c r="L132" s="286">
        <v>0</v>
      </c>
      <c r="M132" s="287"/>
      <c r="N132" s="288">
        <f>ROUND(L132*K132,2)</f>
        <v>0</v>
      </c>
      <c r="O132" s="288"/>
      <c r="P132" s="288"/>
      <c r="Q132" s="288"/>
      <c r="R132" s="40"/>
      <c r="T132" s="174" t="s">
        <v>22</v>
      </c>
      <c r="U132" s="47" t="s">
        <v>43</v>
      </c>
      <c r="V132" s="39"/>
      <c r="W132" s="175">
        <f>V132*K132</f>
        <v>0</v>
      </c>
      <c r="X132" s="175">
        <v>0</v>
      </c>
      <c r="Y132" s="175">
        <f>X132*K132</f>
        <v>0</v>
      </c>
      <c r="Z132" s="175">
        <v>0</v>
      </c>
      <c r="AA132" s="176">
        <f>Z132*K132</f>
        <v>0</v>
      </c>
      <c r="AR132" s="22" t="s">
        <v>155</v>
      </c>
      <c r="AT132" s="22" t="s">
        <v>151</v>
      </c>
      <c r="AU132" s="22" t="s">
        <v>105</v>
      </c>
      <c r="AY132" s="22" t="s">
        <v>150</v>
      </c>
      <c r="BE132" s="113">
        <f>IF(U132="základní",N132,0)</f>
        <v>0</v>
      </c>
      <c r="BF132" s="113">
        <f>IF(U132="snížená",N132,0)</f>
        <v>0</v>
      </c>
      <c r="BG132" s="113">
        <f>IF(U132="zákl. přenesená",N132,0)</f>
        <v>0</v>
      </c>
      <c r="BH132" s="113">
        <f>IF(U132="sníž. přenesená",N132,0)</f>
        <v>0</v>
      </c>
      <c r="BI132" s="113">
        <f>IF(U132="nulová",N132,0)</f>
        <v>0</v>
      </c>
      <c r="BJ132" s="22" t="s">
        <v>86</v>
      </c>
      <c r="BK132" s="113">
        <f>ROUND(L132*K132,2)</f>
        <v>0</v>
      </c>
      <c r="BL132" s="22" t="s">
        <v>155</v>
      </c>
      <c r="BM132" s="22" t="s">
        <v>362</v>
      </c>
    </row>
    <row r="133" spans="2:65" s="10" customFormat="1" ht="16.5" customHeight="1">
      <c r="B133" s="177"/>
      <c r="C133" s="178"/>
      <c r="D133" s="178"/>
      <c r="E133" s="179" t="s">
        <v>22</v>
      </c>
      <c r="F133" s="289" t="s">
        <v>363</v>
      </c>
      <c r="G133" s="290"/>
      <c r="H133" s="290"/>
      <c r="I133" s="290"/>
      <c r="J133" s="178"/>
      <c r="K133" s="179" t="s">
        <v>22</v>
      </c>
      <c r="L133" s="178"/>
      <c r="M133" s="178"/>
      <c r="N133" s="178"/>
      <c r="O133" s="178"/>
      <c r="P133" s="178"/>
      <c r="Q133" s="178"/>
      <c r="R133" s="180"/>
      <c r="T133" s="181"/>
      <c r="U133" s="178"/>
      <c r="V133" s="178"/>
      <c r="W133" s="178"/>
      <c r="X133" s="178"/>
      <c r="Y133" s="178"/>
      <c r="Z133" s="178"/>
      <c r="AA133" s="182"/>
      <c r="AT133" s="183" t="s">
        <v>158</v>
      </c>
      <c r="AU133" s="183" t="s">
        <v>105</v>
      </c>
      <c r="AV133" s="10" t="s">
        <v>86</v>
      </c>
      <c r="AW133" s="10" t="s">
        <v>36</v>
      </c>
      <c r="AX133" s="10" t="s">
        <v>78</v>
      </c>
      <c r="AY133" s="183" t="s">
        <v>150</v>
      </c>
    </row>
    <row r="134" spans="2:65" s="11" customFormat="1" ht="16.5" customHeight="1">
      <c r="B134" s="184"/>
      <c r="C134" s="185"/>
      <c r="D134" s="185"/>
      <c r="E134" s="186" t="s">
        <v>22</v>
      </c>
      <c r="F134" s="291" t="s">
        <v>364</v>
      </c>
      <c r="G134" s="292"/>
      <c r="H134" s="292"/>
      <c r="I134" s="292"/>
      <c r="J134" s="185"/>
      <c r="K134" s="187">
        <v>3.528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90"/>
      <c r="AT134" s="191" t="s">
        <v>158</v>
      </c>
      <c r="AU134" s="191" t="s">
        <v>105</v>
      </c>
      <c r="AV134" s="11" t="s">
        <v>105</v>
      </c>
      <c r="AW134" s="11" t="s">
        <v>36</v>
      </c>
      <c r="AX134" s="11" t="s">
        <v>78</v>
      </c>
      <c r="AY134" s="191" t="s">
        <v>150</v>
      </c>
    </row>
    <row r="135" spans="2:65" s="11" customFormat="1" ht="16.5" customHeight="1">
      <c r="B135" s="184"/>
      <c r="C135" s="185"/>
      <c r="D135" s="185"/>
      <c r="E135" s="186" t="s">
        <v>22</v>
      </c>
      <c r="F135" s="291" t="s">
        <v>365</v>
      </c>
      <c r="G135" s="292"/>
      <c r="H135" s="292"/>
      <c r="I135" s="292"/>
      <c r="J135" s="185"/>
      <c r="K135" s="187">
        <v>4.5359999999999996</v>
      </c>
      <c r="L135" s="185"/>
      <c r="M135" s="185"/>
      <c r="N135" s="185"/>
      <c r="O135" s="185"/>
      <c r="P135" s="185"/>
      <c r="Q135" s="185"/>
      <c r="R135" s="188"/>
      <c r="T135" s="189"/>
      <c r="U135" s="185"/>
      <c r="V135" s="185"/>
      <c r="W135" s="185"/>
      <c r="X135" s="185"/>
      <c r="Y135" s="185"/>
      <c r="Z135" s="185"/>
      <c r="AA135" s="190"/>
      <c r="AT135" s="191" t="s">
        <v>158</v>
      </c>
      <c r="AU135" s="191" t="s">
        <v>105</v>
      </c>
      <c r="AV135" s="11" t="s">
        <v>105</v>
      </c>
      <c r="AW135" s="11" t="s">
        <v>36</v>
      </c>
      <c r="AX135" s="11" t="s">
        <v>78</v>
      </c>
      <c r="AY135" s="191" t="s">
        <v>150</v>
      </c>
    </row>
    <row r="136" spans="2:65" s="11" customFormat="1" ht="16.5" customHeight="1">
      <c r="B136" s="184"/>
      <c r="C136" s="185"/>
      <c r="D136" s="185"/>
      <c r="E136" s="186" t="s">
        <v>22</v>
      </c>
      <c r="F136" s="291" t="s">
        <v>366</v>
      </c>
      <c r="G136" s="292"/>
      <c r="H136" s="292"/>
      <c r="I136" s="292"/>
      <c r="J136" s="185"/>
      <c r="K136" s="187">
        <v>2.1</v>
      </c>
      <c r="L136" s="185"/>
      <c r="M136" s="185"/>
      <c r="N136" s="185"/>
      <c r="O136" s="185"/>
      <c r="P136" s="185"/>
      <c r="Q136" s="185"/>
      <c r="R136" s="188"/>
      <c r="T136" s="189"/>
      <c r="U136" s="185"/>
      <c r="V136" s="185"/>
      <c r="W136" s="185"/>
      <c r="X136" s="185"/>
      <c r="Y136" s="185"/>
      <c r="Z136" s="185"/>
      <c r="AA136" s="190"/>
      <c r="AT136" s="191" t="s">
        <v>158</v>
      </c>
      <c r="AU136" s="191" t="s">
        <v>105</v>
      </c>
      <c r="AV136" s="11" t="s">
        <v>105</v>
      </c>
      <c r="AW136" s="11" t="s">
        <v>36</v>
      </c>
      <c r="AX136" s="11" t="s">
        <v>78</v>
      </c>
      <c r="AY136" s="191" t="s">
        <v>150</v>
      </c>
    </row>
    <row r="137" spans="2:65" s="11" customFormat="1" ht="16.5" customHeight="1">
      <c r="B137" s="184"/>
      <c r="C137" s="185"/>
      <c r="D137" s="185"/>
      <c r="E137" s="186" t="s">
        <v>22</v>
      </c>
      <c r="F137" s="291" t="s">
        <v>367</v>
      </c>
      <c r="G137" s="292"/>
      <c r="H137" s="292"/>
      <c r="I137" s="292"/>
      <c r="J137" s="185"/>
      <c r="K137" s="187">
        <v>3.24</v>
      </c>
      <c r="L137" s="185"/>
      <c r="M137" s="185"/>
      <c r="N137" s="185"/>
      <c r="O137" s="185"/>
      <c r="P137" s="185"/>
      <c r="Q137" s="185"/>
      <c r="R137" s="188"/>
      <c r="T137" s="189"/>
      <c r="U137" s="185"/>
      <c r="V137" s="185"/>
      <c r="W137" s="185"/>
      <c r="X137" s="185"/>
      <c r="Y137" s="185"/>
      <c r="Z137" s="185"/>
      <c r="AA137" s="190"/>
      <c r="AT137" s="191" t="s">
        <v>158</v>
      </c>
      <c r="AU137" s="191" t="s">
        <v>105</v>
      </c>
      <c r="AV137" s="11" t="s">
        <v>105</v>
      </c>
      <c r="AW137" s="11" t="s">
        <v>36</v>
      </c>
      <c r="AX137" s="11" t="s">
        <v>78</v>
      </c>
      <c r="AY137" s="191" t="s">
        <v>150</v>
      </c>
    </row>
    <row r="138" spans="2:65" s="12" customFormat="1" ht="16.5" customHeight="1">
      <c r="B138" s="192"/>
      <c r="C138" s="193"/>
      <c r="D138" s="193"/>
      <c r="E138" s="194" t="s">
        <v>22</v>
      </c>
      <c r="F138" s="295" t="s">
        <v>177</v>
      </c>
      <c r="G138" s="296"/>
      <c r="H138" s="296"/>
      <c r="I138" s="296"/>
      <c r="J138" s="193"/>
      <c r="K138" s="195">
        <v>13.404</v>
      </c>
      <c r="L138" s="193"/>
      <c r="M138" s="193"/>
      <c r="N138" s="193"/>
      <c r="O138" s="193"/>
      <c r="P138" s="193"/>
      <c r="Q138" s="193"/>
      <c r="R138" s="196"/>
      <c r="T138" s="197"/>
      <c r="U138" s="193"/>
      <c r="V138" s="193"/>
      <c r="W138" s="193"/>
      <c r="X138" s="193"/>
      <c r="Y138" s="193"/>
      <c r="Z138" s="193"/>
      <c r="AA138" s="198"/>
      <c r="AT138" s="199" t="s">
        <v>158</v>
      </c>
      <c r="AU138" s="199" t="s">
        <v>105</v>
      </c>
      <c r="AV138" s="12" t="s">
        <v>155</v>
      </c>
      <c r="AW138" s="12" t="s">
        <v>36</v>
      </c>
      <c r="AX138" s="12" t="s">
        <v>86</v>
      </c>
      <c r="AY138" s="199" t="s">
        <v>150</v>
      </c>
    </row>
    <row r="139" spans="2:65" s="1" customFormat="1" ht="25.5" customHeight="1">
      <c r="B139" s="38"/>
      <c r="C139" s="170" t="s">
        <v>164</v>
      </c>
      <c r="D139" s="170" t="s">
        <v>151</v>
      </c>
      <c r="E139" s="171" t="s">
        <v>368</v>
      </c>
      <c r="F139" s="285" t="s">
        <v>369</v>
      </c>
      <c r="G139" s="285"/>
      <c r="H139" s="285"/>
      <c r="I139" s="285"/>
      <c r="J139" s="172" t="s">
        <v>154</v>
      </c>
      <c r="K139" s="173">
        <v>34.880000000000003</v>
      </c>
      <c r="L139" s="286">
        <v>0</v>
      </c>
      <c r="M139" s="287"/>
      <c r="N139" s="288">
        <f>ROUND(L139*K139,2)</f>
        <v>0</v>
      </c>
      <c r="O139" s="288"/>
      <c r="P139" s="288"/>
      <c r="Q139" s="288"/>
      <c r="R139" s="40"/>
      <c r="T139" s="174" t="s">
        <v>22</v>
      </c>
      <c r="U139" s="47" t="s">
        <v>43</v>
      </c>
      <c r="V139" s="39"/>
      <c r="W139" s="175">
        <f>V139*K139</f>
        <v>0</v>
      </c>
      <c r="X139" s="175">
        <v>0</v>
      </c>
      <c r="Y139" s="175">
        <f>X139*K139</f>
        <v>0</v>
      </c>
      <c r="Z139" s="175">
        <v>0</v>
      </c>
      <c r="AA139" s="176">
        <f>Z139*K139</f>
        <v>0</v>
      </c>
      <c r="AR139" s="22" t="s">
        <v>155</v>
      </c>
      <c r="AT139" s="22" t="s">
        <v>151</v>
      </c>
      <c r="AU139" s="22" t="s">
        <v>105</v>
      </c>
      <c r="AY139" s="22" t="s">
        <v>150</v>
      </c>
      <c r="BE139" s="113">
        <f>IF(U139="základní",N139,0)</f>
        <v>0</v>
      </c>
      <c r="BF139" s="113">
        <f>IF(U139="snížená",N139,0)</f>
        <v>0</v>
      </c>
      <c r="BG139" s="113">
        <f>IF(U139="zákl. přenesená",N139,0)</f>
        <v>0</v>
      </c>
      <c r="BH139" s="113">
        <f>IF(U139="sníž. přenesená",N139,0)</f>
        <v>0</v>
      </c>
      <c r="BI139" s="113">
        <f>IF(U139="nulová",N139,0)</f>
        <v>0</v>
      </c>
      <c r="BJ139" s="22" t="s">
        <v>86</v>
      </c>
      <c r="BK139" s="113">
        <f>ROUND(L139*K139,2)</f>
        <v>0</v>
      </c>
      <c r="BL139" s="22" t="s">
        <v>155</v>
      </c>
      <c r="BM139" s="22" t="s">
        <v>370</v>
      </c>
    </row>
    <row r="140" spans="2:65" s="11" customFormat="1" ht="16.5" customHeight="1">
      <c r="B140" s="184"/>
      <c r="C140" s="185"/>
      <c r="D140" s="185"/>
      <c r="E140" s="186" t="s">
        <v>22</v>
      </c>
      <c r="F140" s="293" t="s">
        <v>371</v>
      </c>
      <c r="G140" s="294"/>
      <c r="H140" s="294"/>
      <c r="I140" s="294"/>
      <c r="J140" s="185"/>
      <c r="K140" s="187">
        <v>17.440000000000001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90"/>
      <c r="AT140" s="191" t="s">
        <v>158</v>
      </c>
      <c r="AU140" s="191" t="s">
        <v>105</v>
      </c>
      <c r="AV140" s="11" t="s">
        <v>105</v>
      </c>
      <c r="AW140" s="11" t="s">
        <v>36</v>
      </c>
      <c r="AX140" s="11" t="s">
        <v>78</v>
      </c>
      <c r="AY140" s="191" t="s">
        <v>150</v>
      </c>
    </row>
    <row r="141" spans="2:65" s="11" customFormat="1" ht="16.5" customHeight="1">
      <c r="B141" s="184"/>
      <c r="C141" s="185"/>
      <c r="D141" s="185"/>
      <c r="E141" s="186" t="s">
        <v>22</v>
      </c>
      <c r="F141" s="291" t="s">
        <v>372</v>
      </c>
      <c r="G141" s="292"/>
      <c r="H141" s="292"/>
      <c r="I141" s="292"/>
      <c r="J141" s="185"/>
      <c r="K141" s="187">
        <v>17.440000000000001</v>
      </c>
      <c r="L141" s="185"/>
      <c r="M141" s="185"/>
      <c r="N141" s="185"/>
      <c r="O141" s="185"/>
      <c r="P141" s="185"/>
      <c r="Q141" s="185"/>
      <c r="R141" s="188"/>
      <c r="T141" s="189"/>
      <c r="U141" s="185"/>
      <c r="V141" s="185"/>
      <c r="W141" s="185"/>
      <c r="X141" s="185"/>
      <c r="Y141" s="185"/>
      <c r="Z141" s="185"/>
      <c r="AA141" s="190"/>
      <c r="AT141" s="191" t="s">
        <v>158</v>
      </c>
      <c r="AU141" s="191" t="s">
        <v>105</v>
      </c>
      <c r="AV141" s="11" t="s">
        <v>105</v>
      </c>
      <c r="AW141" s="11" t="s">
        <v>36</v>
      </c>
      <c r="AX141" s="11" t="s">
        <v>78</v>
      </c>
      <c r="AY141" s="191" t="s">
        <v>150</v>
      </c>
    </row>
    <row r="142" spans="2:65" s="12" customFormat="1" ht="16.5" customHeight="1">
      <c r="B142" s="192"/>
      <c r="C142" s="193"/>
      <c r="D142" s="193"/>
      <c r="E142" s="194" t="s">
        <v>22</v>
      </c>
      <c r="F142" s="295" t="s">
        <v>177</v>
      </c>
      <c r="G142" s="296"/>
      <c r="H142" s="296"/>
      <c r="I142" s="296"/>
      <c r="J142" s="193"/>
      <c r="K142" s="195">
        <v>34.880000000000003</v>
      </c>
      <c r="L142" s="193"/>
      <c r="M142" s="193"/>
      <c r="N142" s="193"/>
      <c r="O142" s="193"/>
      <c r="P142" s="193"/>
      <c r="Q142" s="193"/>
      <c r="R142" s="196"/>
      <c r="T142" s="197"/>
      <c r="U142" s="193"/>
      <c r="V142" s="193"/>
      <c r="W142" s="193"/>
      <c r="X142" s="193"/>
      <c r="Y142" s="193"/>
      <c r="Z142" s="193"/>
      <c r="AA142" s="198"/>
      <c r="AT142" s="199" t="s">
        <v>158</v>
      </c>
      <c r="AU142" s="199" t="s">
        <v>105</v>
      </c>
      <c r="AV142" s="12" t="s">
        <v>155</v>
      </c>
      <c r="AW142" s="12" t="s">
        <v>36</v>
      </c>
      <c r="AX142" s="12" t="s">
        <v>86</v>
      </c>
      <c r="AY142" s="199" t="s">
        <v>150</v>
      </c>
    </row>
    <row r="143" spans="2:65" s="1" customFormat="1" ht="25.5" customHeight="1">
      <c r="B143" s="38"/>
      <c r="C143" s="170" t="s">
        <v>155</v>
      </c>
      <c r="D143" s="170" t="s">
        <v>151</v>
      </c>
      <c r="E143" s="171" t="s">
        <v>373</v>
      </c>
      <c r="F143" s="285" t="s">
        <v>374</v>
      </c>
      <c r="G143" s="285"/>
      <c r="H143" s="285"/>
      <c r="I143" s="285"/>
      <c r="J143" s="172" t="s">
        <v>154</v>
      </c>
      <c r="K143" s="173">
        <v>335.57400000000001</v>
      </c>
      <c r="L143" s="286">
        <v>0</v>
      </c>
      <c r="M143" s="287"/>
      <c r="N143" s="288">
        <f>ROUND(L143*K143,2)</f>
        <v>0</v>
      </c>
      <c r="O143" s="288"/>
      <c r="P143" s="288"/>
      <c r="Q143" s="288"/>
      <c r="R143" s="40"/>
      <c r="T143" s="174" t="s">
        <v>22</v>
      </c>
      <c r="U143" s="47" t="s">
        <v>43</v>
      </c>
      <c r="V143" s="39"/>
      <c r="W143" s="175">
        <f>V143*K143</f>
        <v>0</v>
      </c>
      <c r="X143" s="175">
        <v>0</v>
      </c>
      <c r="Y143" s="175">
        <f>X143*K143</f>
        <v>0</v>
      </c>
      <c r="Z143" s="175">
        <v>0</v>
      </c>
      <c r="AA143" s="176">
        <f>Z143*K143</f>
        <v>0</v>
      </c>
      <c r="AR143" s="22" t="s">
        <v>155</v>
      </c>
      <c r="AT143" s="22" t="s">
        <v>151</v>
      </c>
      <c r="AU143" s="22" t="s">
        <v>105</v>
      </c>
      <c r="AY143" s="22" t="s">
        <v>150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2" t="s">
        <v>86</v>
      </c>
      <c r="BK143" s="113">
        <f>ROUND(L143*K143,2)</f>
        <v>0</v>
      </c>
      <c r="BL143" s="22" t="s">
        <v>155</v>
      </c>
      <c r="BM143" s="22" t="s">
        <v>375</v>
      </c>
    </row>
    <row r="144" spans="2:65" s="10" customFormat="1" ht="16.5" customHeight="1">
      <c r="B144" s="177"/>
      <c r="C144" s="178"/>
      <c r="D144" s="178"/>
      <c r="E144" s="179" t="s">
        <v>22</v>
      </c>
      <c r="F144" s="289" t="s">
        <v>376</v>
      </c>
      <c r="G144" s="290"/>
      <c r="H144" s="290"/>
      <c r="I144" s="290"/>
      <c r="J144" s="178"/>
      <c r="K144" s="179" t="s">
        <v>22</v>
      </c>
      <c r="L144" s="178"/>
      <c r="M144" s="178"/>
      <c r="N144" s="178"/>
      <c r="O144" s="178"/>
      <c r="P144" s="178"/>
      <c r="Q144" s="178"/>
      <c r="R144" s="180"/>
      <c r="T144" s="181"/>
      <c r="U144" s="178"/>
      <c r="V144" s="178"/>
      <c r="W144" s="178"/>
      <c r="X144" s="178"/>
      <c r="Y144" s="178"/>
      <c r="Z144" s="178"/>
      <c r="AA144" s="182"/>
      <c r="AT144" s="183" t="s">
        <v>158</v>
      </c>
      <c r="AU144" s="183" t="s">
        <v>105</v>
      </c>
      <c r="AV144" s="10" t="s">
        <v>86</v>
      </c>
      <c r="AW144" s="10" t="s">
        <v>36</v>
      </c>
      <c r="AX144" s="10" t="s">
        <v>78</v>
      </c>
      <c r="AY144" s="183" t="s">
        <v>150</v>
      </c>
    </row>
    <row r="145" spans="2:65" s="11" customFormat="1" ht="16.5" customHeight="1">
      <c r="B145" s="184"/>
      <c r="C145" s="185"/>
      <c r="D145" s="185"/>
      <c r="E145" s="186" t="s">
        <v>22</v>
      </c>
      <c r="F145" s="291" t="s">
        <v>377</v>
      </c>
      <c r="G145" s="292"/>
      <c r="H145" s="292"/>
      <c r="I145" s="292"/>
      <c r="J145" s="185"/>
      <c r="K145" s="187">
        <v>45.082000000000001</v>
      </c>
      <c r="L145" s="185"/>
      <c r="M145" s="185"/>
      <c r="N145" s="185"/>
      <c r="O145" s="185"/>
      <c r="P145" s="185"/>
      <c r="Q145" s="185"/>
      <c r="R145" s="188"/>
      <c r="T145" s="189"/>
      <c r="U145" s="185"/>
      <c r="V145" s="185"/>
      <c r="W145" s="185"/>
      <c r="X145" s="185"/>
      <c r="Y145" s="185"/>
      <c r="Z145" s="185"/>
      <c r="AA145" s="190"/>
      <c r="AT145" s="191" t="s">
        <v>158</v>
      </c>
      <c r="AU145" s="191" t="s">
        <v>105</v>
      </c>
      <c r="AV145" s="11" t="s">
        <v>105</v>
      </c>
      <c r="AW145" s="11" t="s">
        <v>36</v>
      </c>
      <c r="AX145" s="11" t="s">
        <v>78</v>
      </c>
      <c r="AY145" s="191" t="s">
        <v>150</v>
      </c>
    </row>
    <row r="146" spans="2:65" s="10" customFormat="1" ht="16.5" customHeight="1">
      <c r="B146" s="177"/>
      <c r="C146" s="178"/>
      <c r="D146" s="178"/>
      <c r="E146" s="179" t="s">
        <v>22</v>
      </c>
      <c r="F146" s="315" t="s">
        <v>378</v>
      </c>
      <c r="G146" s="316"/>
      <c r="H146" s="316"/>
      <c r="I146" s="316"/>
      <c r="J146" s="178"/>
      <c r="K146" s="179" t="s">
        <v>22</v>
      </c>
      <c r="L146" s="178"/>
      <c r="M146" s="178"/>
      <c r="N146" s="178"/>
      <c r="O146" s="178"/>
      <c r="P146" s="178"/>
      <c r="Q146" s="178"/>
      <c r="R146" s="180"/>
      <c r="T146" s="181"/>
      <c r="U146" s="178"/>
      <c r="V146" s="178"/>
      <c r="W146" s="178"/>
      <c r="X146" s="178"/>
      <c r="Y146" s="178"/>
      <c r="Z146" s="178"/>
      <c r="AA146" s="182"/>
      <c r="AT146" s="183" t="s">
        <v>158</v>
      </c>
      <c r="AU146" s="183" t="s">
        <v>105</v>
      </c>
      <c r="AV146" s="10" t="s">
        <v>86</v>
      </c>
      <c r="AW146" s="10" t="s">
        <v>36</v>
      </c>
      <c r="AX146" s="10" t="s">
        <v>78</v>
      </c>
      <c r="AY146" s="183" t="s">
        <v>150</v>
      </c>
    </row>
    <row r="147" spans="2:65" s="11" customFormat="1" ht="16.5" customHeight="1">
      <c r="B147" s="184"/>
      <c r="C147" s="185"/>
      <c r="D147" s="185"/>
      <c r="E147" s="186" t="s">
        <v>22</v>
      </c>
      <c r="F147" s="291" t="s">
        <v>379</v>
      </c>
      <c r="G147" s="292"/>
      <c r="H147" s="292"/>
      <c r="I147" s="292"/>
      <c r="J147" s="185"/>
      <c r="K147" s="187">
        <v>290.49200000000002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90"/>
      <c r="AT147" s="191" t="s">
        <v>158</v>
      </c>
      <c r="AU147" s="191" t="s">
        <v>105</v>
      </c>
      <c r="AV147" s="11" t="s">
        <v>105</v>
      </c>
      <c r="AW147" s="11" t="s">
        <v>36</v>
      </c>
      <c r="AX147" s="11" t="s">
        <v>78</v>
      </c>
      <c r="AY147" s="191" t="s">
        <v>150</v>
      </c>
    </row>
    <row r="148" spans="2:65" s="12" customFormat="1" ht="16.5" customHeight="1">
      <c r="B148" s="192"/>
      <c r="C148" s="193"/>
      <c r="D148" s="193"/>
      <c r="E148" s="194" t="s">
        <v>22</v>
      </c>
      <c r="F148" s="295" t="s">
        <v>177</v>
      </c>
      <c r="G148" s="296"/>
      <c r="H148" s="296"/>
      <c r="I148" s="296"/>
      <c r="J148" s="193"/>
      <c r="K148" s="195">
        <v>335.57400000000001</v>
      </c>
      <c r="L148" s="193"/>
      <c r="M148" s="193"/>
      <c r="N148" s="193"/>
      <c r="O148" s="193"/>
      <c r="P148" s="193"/>
      <c r="Q148" s="193"/>
      <c r="R148" s="196"/>
      <c r="T148" s="197"/>
      <c r="U148" s="193"/>
      <c r="V148" s="193"/>
      <c r="W148" s="193"/>
      <c r="X148" s="193"/>
      <c r="Y148" s="193"/>
      <c r="Z148" s="193"/>
      <c r="AA148" s="198"/>
      <c r="AT148" s="199" t="s">
        <v>158</v>
      </c>
      <c r="AU148" s="199" t="s">
        <v>105</v>
      </c>
      <c r="AV148" s="12" t="s">
        <v>155</v>
      </c>
      <c r="AW148" s="12" t="s">
        <v>36</v>
      </c>
      <c r="AX148" s="12" t="s">
        <v>86</v>
      </c>
      <c r="AY148" s="199" t="s">
        <v>150</v>
      </c>
    </row>
    <row r="149" spans="2:65" s="1" customFormat="1" ht="25.5" customHeight="1">
      <c r="B149" s="38"/>
      <c r="C149" s="170" t="s">
        <v>178</v>
      </c>
      <c r="D149" s="170" t="s">
        <v>151</v>
      </c>
      <c r="E149" s="171" t="s">
        <v>380</v>
      </c>
      <c r="F149" s="285" t="s">
        <v>381</v>
      </c>
      <c r="G149" s="285"/>
      <c r="H149" s="285"/>
      <c r="I149" s="285"/>
      <c r="J149" s="172" t="s">
        <v>154</v>
      </c>
      <c r="K149" s="173">
        <v>17.440000000000001</v>
      </c>
      <c r="L149" s="286">
        <v>0</v>
      </c>
      <c r="M149" s="287"/>
      <c r="N149" s="288">
        <f>ROUND(L149*K149,2)</f>
        <v>0</v>
      </c>
      <c r="O149" s="288"/>
      <c r="P149" s="288"/>
      <c r="Q149" s="288"/>
      <c r="R149" s="40"/>
      <c r="T149" s="174" t="s">
        <v>22</v>
      </c>
      <c r="U149" s="47" t="s">
        <v>43</v>
      </c>
      <c r="V149" s="39"/>
      <c r="W149" s="175">
        <f>V149*K149</f>
        <v>0</v>
      </c>
      <c r="X149" s="175">
        <v>0</v>
      </c>
      <c r="Y149" s="175">
        <f>X149*K149</f>
        <v>0</v>
      </c>
      <c r="Z149" s="175">
        <v>0</v>
      </c>
      <c r="AA149" s="176">
        <f>Z149*K149</f>
        <v>0</v>
      </c>
      <c r="AR149" s="22" t="s">
        <v>155</v>
      </c>
      <c r="AT149" s="22" t="s">
        <v>151</v>
      </c>
      <c r="AU149" s="22" t="s">
        <v>105</v>
      </c>
      <c r="AY149" s="22" t="s">
        <v>150</v>
      </c>
      <c r="BE149" s="113">
        <f>IF(U149="základní",N149,0)</f>
        <v>0</v>
      </c>
      <c r="BF149" s="113">
        <f>IF(U149="snížená",N149,0)</f>
        <v>0</v>
      </c>
      <c r="BG149" s="113">
        <f>IF(U149="zákl. přenesená",N149,0)</f>
        <v>0</v>
      </c>
      <c r="BH149" s="113">
        <f>IF(U149="sníž. přenesená",N149,0)</f>
        <v>0</v>
      </c>
      <c r="BI149" s="113">
        <f>IF(U149="nulová",N149,0)</f>
        <v>0</v>
      </c>
      <c r="BJ149" s="22" t="s">
        <v>86</v>
      </c>
      <c r="BK149" s="113">
        <f>ROUND(L149*K149,2)</f>
        <v>0</v>
      </c>
      <c r="BL149" s="22" t="s">
        <v>155</v>
      </c>
      <c r="BM149" s="22" t="s">
        <v>382</v>
      </c>
    </row>
    <row r="150" spans="2:65" s="10" customFormat="1" ht="16.5" customHeight="1">
      <c r="B150" s="177"/>
      <c r="C150" s="178"/>
      <c r="D150" s="178"/>
      <c r="E150" s="179" t="s">
        <v>22</v>
      </c>
      <c r="F150" s="289" t="s">
        <v>383</v>
      </c>
      <c r="G150" s="290"/>
      <c r="H150" s="290"/>
      <c r="I150" s="290"/>
      <c r="J150" s="178"/>
      <c r="K150" s="179" t="s">
        <v>22</v>
      </c>
      <c r="L150" s="178"/>
      <c r="M150" s="178"/>
      <c r="N150" s="178"/>
      <c r="O150" s="178"/>
      <c r="P150" s="178"/>
      <c r="Q150" s="178"/>
      <c r="R150" s="180"/>
      <c r="T150" s="181"/>
      <c r="U150" s="178"/>
      <c r="V150" s="178"/>
      <c r="W150" s="178"/>
      <c r="X150" s="178"/>
      <c r="Y150" s="178"/>
      <c r="Z150" s="178"/>
      <c r="AA150" s="182"/>
      <c r="AT150" s="183" t="s">
        <v>158</v>
      </c>
      <c r="AU150" s="183" t="s">
        <v>105</v>
      </c>
      <c r="AV150" s="10" t="s">
        <v>86</v>
      </c>
      <c r="AW150" s="10" t="s">
        <v>36</v>
      </c>
      <c r="AX150" s="10" t="s">
        <v>78</v>
      </c>
      <c r="AY150" s="183" t="s">
        <v>150</v>
      </c>
    </row>
    <row r="151" spans="2:65" s="11" customFormat="1" ht="16.5" customHeight="1">
      <c r="B151" s="184"/>
      <c r="C151" s="185"/>
      <c r="D151" s="185"/>
      <c r="E151" s="186" t="s">
        <v>22</v>
      </c>
      <c r="F151" s="291" t="s">
        <v>384</v>
      </c>
      <c r="G151" s="292"/>
      <c r="H151" s="292"/>
      <c r="I151" s="292"/>
      <c r="J151" s="185"/>
      <c r="K151" s="187">
        <v>17.440000000000001</v>
      </c>
      <c r="L151" s="185"/>
      <c r="M151" s="185"/>
      <c r="N151" s="185"/>
      <c r="O151" s="185"/>
      <c r="P151" s="185"/>
      <c r="Q151" s="185"/>
      <c r="R151" s="188"/>
      <c r="T151" s="189"/>
      <c r="U151" s="185"/>
      <c r="V151" s="185"/>
      <c r="W151" s="185"/>
      <c r="X151" s="185"/>
      <c r="Y151" s="185"/>
      <c r="Z151" s="185"/>
      <c r="AA151" s="190"/>
      <c r="AT151" s="191" t="s">
        <v>158</v>
      </c>
      <c r="AU151" s="191" t="s">
        <v>105</v>
      </c>
      <c r="AV151" s="11" t="s">
        <v>105</v>
      </c>
      <c r="AW151" s="11" t="s">
        <v>36</v>
      </c>
      <c r="AX151" s="11" t="s">
        <v>86</v>
      </c>
      <c r="AY151" s="191" t="s">
        <v>150</v>
      </c>
    </row>
    <row r="152" spans="2:65" s="1" customFormat="1" ht="16.5" customHeight="1">
      <c r="B152" s="38"/>
      <c r="C152" s="170" t="s">
        <v>185</v>
      </c>
      <c r="D152" s="170" t="s">
        <v>151</v>
      </c>
      <c r="E152" s="171" t="s">
        <v>385</v>
      </c>
      <c r="F152" s="285" t="s">
        <v>386</v>
      </c>
      <c r="G152" s="285"/>
      <c r="H152" s="285"/>
      <c r="I152" s="285"/>
      <c r="J152" s="172" t="s">
        <v>154</v>
      </c>
      <c r="K152" s="173">
        <v>335.57400000000001</v>
      </c>
      <c r="L152" s="286">
        <v>0</v>
      </c>
      <c r="M152" s="287"/>
      <c r="N152" s="288">
        <f>ROUND(L152*K152,2)</f>
        <v>0</v>
      </c>
      <c r="O152" s="288"/>
      <c r="P152" s="288"/>
      <c r="Q152" s="288"/>
      <c r="R152" s="40"/>
      <c r="T152" s="174" t="s">
        <v>22</v>
      </c>
      <c r="U152" s="47" t="s">
        <v>43</v>
      </c>
      <c r="V152" s="39"/>
      <c r="W152" s="175">
        <f>V152*K152</f>
        <v>0</v>
      </c>
      <c r="X152" s="175">
        <v>0</v>
      </c>
      <c r="Y152" s="175">
        <f>X152*K152</f>
        <v>0</v>
      </c>
      <c r="Z152" s="175">
        <v>0</v>
      </c>
      <c r="AA152" s="176">
        <f>Z152*K152</f>
        <v>0</v>
      </c>
      <c r="AR152" s="22" t="s">
        <v>155</v>
      </c>
      <c r="AT152" s="22" t="s">
        <v>151</v>
      </c>
      <c r="AU152" s="22" t="s">
        <v>105</v>
      </c>
      <c r="AY152" s="22" t="s">
        <v>150</v>
      </c>
      <c r="BE152" s="113">
        <f>IF(U152="základní",N152,0)</f>
        <v>0</v>
      </c>
      <c r="BF152" s="113">
        <f>IF(U152="snížená",N152,0)</f>
        <v>0</v>
      </c>
      <c r="BG152" s="113">
        <f>IF(U152="zákl. přenesená",N152,0)</f>
        <v>0</v>
      </c>
      <c r="BH152" s="113">
        <f>IF(U152="sníž. přenesená",N152,0)</f>
        <v>0</v>
      </c>
      <c r="BI152" s="113">
        <f>IF(U152="nulová",N152,0)</f>
        <v>0</v>
      </c>
      <c r="BJ152" s="22" t="s">
        <v>86</v>
      </c>
      <c r="BK152" s="113">
        <f>ROUND(L152*K152,2)</f>
        <v>0</v>
      </c>
      <c r="BL152" s="22" t="s">
        <v>155</v>
      </c>
      <c r="BM152" s="22" t="s">
        <v>387</v>
      </c>
    </row>
    <row r="153" spans="2:65" s="1" customFormat="1" ht="25.5" customHeight="1">
      <c r="B153" s="38"/>
      <c r="C153" s="170" t="s">
        <v>197</v>
      </c>
      <c r="D153" s="170" t="s">
        <v>151</v>
      </c>
      <c r="E153" s="171" t="s">
        <v>388</v>
      </c>
      <c r="F153" s="285" t="s">
        <v>389</v>
      </c>
      <c r="G153" s="285"/>
      <c r="H153" s="285"/>
      <c r="I153" s="285"/>
      <c r="J153" s="172" t="s">
        <v>167</v>
      </c>
      <c r="K153" s="173">
        <v>604.03300000000002</v>
      </c>
      <c r="L153" s="286">
        <v>0</v>
      </c>
      <c r="M153" s="287"/>
      <c r="N153" s="288">
        <f>ROUND(L153*K153,2)</f>
        <v>0</v>
      </c>
      <c r="O153" s="288"/>
      <c r="P153" s="288"/>
      <c r="Q153" s="288"/>
      <c r="R153" s="40"/>
      <c r="T153" s="174" t="s">
        <v>22</v>
      </c>
      <c r="U153" s="47" t="s">
        <v>43</v>
      </c>
      <c r="V153" s="39"/>
      <c r="W153" s="175">
        <f>V153*K153</f>
        <v>0</v>
      </c>
      <c r="X153" s="175">
        <v>0</v>
      </c>
      <c r="Y153" s="175">
        <f>X153*K153</f>
        <v>0</v>
      </c>
      <c r="Z153" s="175">
        <v>0</v>
      </c>
      <c r="AA153" s="176">
        <f>Z153*K153</f>
        <v>0</v>
      </c>
      <c r="AR153" s="22" t="s">
        <v>155</v>
      </c>
      <c r="AT153" s="22" t="s">
        <v>151</v>
      </c>
      <c r="AU153" s="22" t="s">
        <v>105</v>
      </c>
      <c r="AY153" s="22" t="s">
        <v>150</v>
      </c>
      <c r="BE153" s="113">
        <f>IF(U153="základní",N153,0)</f>
        <v>0</v>
      </c>
      <c r="BF153" s="113">
        <f>IF(U153="snížená",N153,0)</f>
        <v>0</v>
      </c>
      <c r="BG153" s="113">
        <f>IF(U153="zákl. přenesená",N153,0)</f>
        <v>0</v>
      </c>
      <c r="BH153" s="113">
        <f>IF(U153="sníž. přenesená",N153,0)</f>
        <v>0</v>
      </c>
      <c r="BI153" s="113">
        <f>IF(U153="nulová",N153,0)</f>
        <v>0</v>
      </c>
      <c r="BJ153" s="22" t="s">
        <v>86</v>
      </c>
      <c r="BK153" s="113">
        <f>ROUND(L153*K153,2)</f>
        <v>0</v>
      </c>
      <c r="BL153" s="22" t="s">
        <v>155</v>
      </c>
      <c r="BM153" s="22" t="s">
        <v>390</v>
      </c>
    </row>
    <row r="154" spans="2:65" s="11" customFormat="1" ht="16.5" customHeight="1">
      <c r="B154" s="184"/>
      <c r="C154" s="185"/>
      <c r="D154" s="185"/>
      <c r="E154" s="186" t="s">
        <v>22</v>
      </c>
      <c r="F154" s="293" t="s">
        <v>391</v>
      </c>
      <c r="G154" s="294"/>
      <c r="H154" s="294"/>
      <c r="I154" s="294"/>
      <c r="J154" s="185"/>
      <c r="K154" s="187">
        <v>604.03300000000002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90"/>
      <c r="AT154" s="191" t="s">
        <v>158</v>
      </c>
      <c r="AU154" s="191" t="s">
        <v>105</v>
      </c>
      <c r="AV154" s="11" t="s">
        <v>105</v>
      </c>
      <c r="AW154" s="11" t="s">
        <v>36</v>
      </c>
      <c r="AX154" s="11" t="s">
        <v>86</v>
      </c>
      <c r="AY154" s="191" t="s">
        <v>150</v>
      </c>
    </row>
    <row r="155" spans="2:65" s="1" customFormat="1" ht="25.5" customHeight="1">
      <c r="B155" s="38"/>
      <c r="C155" s="170" t="s">
        <v>202</v>
      </c>
      <c r="D155" s="170" t="s">
        <v>151</v>
      </c>
      <c r="E155" s="171" t="s">
        <v>160</v>
      </c>
      <c r="F155" s="285" t="s">
        <v>161</v>
      </c>
      <c r="G155" s="285"/>
      <c r="H155" s="285"/>
      <c r="I155" s="285"/>
      <c r="J155" s="172" t="s">
        <v>154</v>
      </c>
      <c r="K155" s="173">
        <v>17.440000000000001</v>
      </c>
      <c r="L155" s="286">
        <v>0</v>
      </c>
      <c r="M155" s="287"/>
      <c r="N155" s="288">
        <f>ROUND(L155*K155,2)</f>
        <v>0</v>
      </c>
      <c r="O155" s="288"/>
      <c r="P155" s="288"/>
      <c r="Q155" s="288"/>
      <c r="R155" s="40"/>
      <c r="T155" s="174" t="s">
        <v>22</v>
      </c>
      <c r="U155" s="47" t="s">
        <v>43</v>
      </c>
      <c r="V155" s="39"/>
      <c r="W155" s="175">
        <f>V155*K155</f>
        <v>0</v>
      </c>
      <c r="X155" s="175">
        <v>0</v>
      </c>
      <c r="Y155" s="175">
        <f>X155*K155</f>
        <v>0</v>
      </c>
      <c r="Z155" s="175">
        <v>0</v>
      </c>
      <c r="AA155" s="176">
        <f>Z155*K155</f>
        <v>0</v>
      </c>
      <c r="AR155" s="22" t="s">
        <v>155</v>
      </c>
      <c r="AT155" s="22" t="s">
        <v>151</v>
      </c>
      <c r="AU155" s="22" t="s">
        <v>105</v>
      </c>
      <c r="AY155" s="22" t="s">
        <v>150</v>
      </c>
      <c r="BE155" s="113">
        <f>IF(U155="základní",N155,0)</f>
        <v>0</v>
      </c>
      <c r="BF155" s="113">
        <f>IF(U155="snížená",N155,0)</f>
        <v>0</v>
      </c>
      <c r="BG155" s="113">
        <f>IF(U155="zákl. přenesená",N155,0)</f>
        <v>0</v>
      </c>
      <c r="BH155" s="113">
        <f>IF(U155="sníž. přenesená",N155,0)</f>
        <v>0</v>
      </c>
      <c r="BI155" s="113">
        <f>IF(U155="nulová",N155,0)</f>
        <v>0</v>
      </c>
      <c r="BJ155" s="22" t="s">
        <v>86</v>
      </c>
      <c r="BK155" s="113">
        <f>ROUND(L155*K155,2)</f>
        <v>0</v>
      </c>
      <c r="BL155" s="22" t="s">
        <v>155</v>
      </c>
      <c r="BM155" s="22" t="s">
        <v>392</v>
      </c>
    </row>
    <row r="156" spans="2:65" s="11" customFormat="1" ht="16.5" customHeight="1">
      <c r="B156" s="184"/>
      <c r="C156" s="185"/>
      <c r="D156" s="185"/>
      <c r="E156" s="186" t="s">
        <v>22</v>
      </c>
      <c r="F156" s="293" t="s">
        <v>393</v>
      </c>
      <c r="G156" s="294"/>
      <c r="H156" s="294"/>
      <c r="I156" s="294"/>
      <c r="J156" s="185"/>
      <c r="K156" s="187">
        <v>294.52800000000002</v>
      </c>
      <c r="L156" s="185"/>
      <c r="M156" s="185"/>
      <c r="N156" s="185"/>
      <c r="O156" s="185"/>
      <c r="P156" s="185"/>
      <c r="Q156" s="185"/>
      <c r="R156" s="188"/>
      <c r="T156" s="189"/>
      <c r="U156" s="185"/>
      <c r="V156" s="185"/>
      <c r="W156" s="185"/>
      <c r="X156" s="185"/>
      <c r="Y156" s="185"/>
      <c r="Z156" s="185"/>
      <c r="AA156" s="190"/>
      <c r="AT156" s="191" t="s">
        <v>158</v>
      </c>
      <c r="AU156" s="191" t="s">
        <v>105</v>
      </c>
      <c r="AV156" s="11" t="s">
        <v>105</v>
      </c>
      <c r="AW156" s="11" t="s">
        <v>36</v>
      </c>
      <c r="AX156" s="11" t="s">
        <v>78</v>
      </c>
      <c r="AY156" s="191" t="s">
        <v>150</v>
      </c>
    </row>
    <row r="157" spans="2:65" s="10" customFormat="1" ht="16.5" customHeight="1">
      <c r="B157" s="177"/>
      <c r="C157" s="178"/>
      <c r="D157" s="178"/>
      <c r="E157" s="179" t="s">
        <v>22</v>
      </c>
      <c r="F157" s="315" t="s">
        <v>394</v>
      </c>
      <c r="G157" s="316"/>
      <c r="H157" s="316"/>
      <c r="I157" s="316"/>
      <c r="J157" s="178"/>
      <c r="K157" s="179" t="s">
        <v>22</v>
      </c>
      <c r="L157" s="178"/>
      <c r="M157" s="178"/>
      <c r="N157" s="178"/>
      <c r="O157" s="178"/>
      <c r="P157" s="178"/>
      <c r="Q157" s="178"/>
      <c r="R157" s="180"/>
      <c r="T157" s="181"/>
      <c r="U157" s="178"/>
      <c r="V157" s="178"/>
      <c r="W157" s="178"/>
      <c r="X157" s="178"/>
      <c r="Y157" s="178"/>
      <c r="Z157" s="178"/>
      <c r="AA157" s="182"/>
      <c r="AT157" s="183" t="s">
        <v>158</v>
      </c>
      <c r="AU157" s="183" t="s">
        <v>105</v>
      </c>
      <c r="AV157" s="10" t="s">
        <v>86</v>
      </c>
      <c r="AW157" s="10" t="s">
        <v>36</v>
      </c>
      <c r="AX157" s="10" t="s">
        <v>78</v>
      </c>
      <c r="AY157" s="183" t="s">
        <v>150</v>
      </c>
    </row>
    <row r="158" spans="2:65" s="11" customFormat="1" ht="16.5" customHeight="1">
      <c r="B158" s="184"/>
      <c r="C158" s="185"/>
      <c r="D158" s="185"/>
      <c r="E158" s="186" t="s">
        <v>22</v>
      </c>
      <c r="F158" s="291" t="s">
        <v>395</v>
      </c>
      <c r="G158" s="292"/>
      <c r="H158" s="292"/>
      <c r="I158" s="292"/>
      <c r="J158" s="185"/>
      <c r="K158" s="187">
        <v>-147.26400000000001</v>
      </c>
      <c r="L158" s="185"/>
      <c r="M158" s="185"/>
      <c r="N158" s="185"/>
      <c r="O158" s="185"/>
      <c r="P158" s="185"/>
      <c r="Q158" s="185"/>
      <c r="R158" s="188"/>
      <c r="T158" s="189"/>
      <c r="U158" s="185"/>
      <c r="V158" s="185"/>
      <c r="W158" s="185"/>
      <c r="X158" s="185"/>
      <c r="Y158" s="185"/>
      <c r="Z158" s="185"/>
      <c r="AA158" s="190"/>
      <c r="AT158" s="191" t="s">
        <v>158</v>
      </c>
      <c r="AU158" s="191" t="s">
        <v>105</v>
      </c>
      <c r="AV158" s="11" t="s">
        <v>105</v>
      </c>
      <c r="AW158" s="11" t="s">
        <v>36</v>
      </c>
      <c r="AX158" s="11" t="s">
        <v>78</v>
      </c>
      <c r="AY158" s="191" t="s">
        <v>150</v>
      </c>
    </row>
    <row r="159" spans="2:65" s="11" customFormat="1" ht="16.5" customHeight="1">
      <c r="B159" s="184"/>
      <c r="C159" s="185"/>
      <c r="D159" s="185"/>
      <c r="E159" s="186" t="s">
        <v>22</v>
      </c>
      <c r="F159" s="291" t="s">
        <v>396</v>
      </c>
      <c r="G159" s="292"/>
      <c r="H159" s="292"/>
      <c r="I159" s="292"/>
      <c r="J159" s="185"/>
      <c r="K159" s="187">
        <v>-34.271999999999998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90"/>
      <c r="AT159" s="191" t="s">
        <v>158</v>
      </c>
      <c r="AU159" s="191" t="s">
        <v>105</v>
      </c>
      <c r="AV159" s="11" t="s">
        <v>105</v>
      </c>
      <c r="AW159" s="11" t="s">
        <v>36</v>
      </c>
      <c r="AX159" s="11" t="s">
        <v>78</v>
      </c>
      <c r="AY159" s="191" t="s">
        <v>150</v>
      </c>
    </row>
    <row r="160" spans="2:65" s="11" customFormat="1" ht="16.5" customHeight="1">
      <c r="B160" s="184"/>
      <c r="C160" s="185"/>
      <c r="D160" s="185"/>
      <c r="E160" s="186" t="s">
        <v>22</v>
      </c>
      <c r="F160" s="291" t="s">
        <v>397</v>
      </c>
      <c r="G160" s="292"/>
      <c r="H160" s="292"/>
      <c r="I160" s="292"/>
      <c r="J160" s="185"/>
      <c r="K160" s="187">
        <v>-100.32</v>
      </c>
      <c r="L160" s="185"/>
      <c r="M160" s="185"/>
      <c r="N160" s="185"/>
      <c r="O160" s="185"/>
      <c r="P160" s="185"/>
      <c r="Q160" s="185"/>
      <c r="R160" s="188"/>
      <c r="T160" s="189"/>
      <c r="U160" s="185"/>
      <c r="V160" s="185"/>
      <c r="W160" s="185"/>
      <c r="X160" s="185"/>
      <c r="Y160" s="185"/>
      <c r="Z160" s="185"/>
      <c r="AA160" s="190"/>
      <c r="AT160" s="191" t="s">
        <v>158</v>
      </c>
      <c r="AU160" s="191" t="s">
        <v>105</v>
      </c>
      <c r="AV160" s="11" t="s">
        <v>105</v>
      </c>
      <c r="AW160" s="11" t="s">
        <v>36</v>
      </c>
      <c r="AX160" s="11" t="s">
        <v>78</v>
      </c>
      <c r="AY160" s="191" t="s">
        <v>150</v>
      </c>
    </row>
    <row r="161" spans="2:65" s="13" customFormat="1" ht="16.5" customHeight="1">
      <c r="B161" s="209"/>
      <c r="C161" s="210"/>
      <c r="D161" s="210"/>
      <c r="E161" s="211" t="s">
        <v>22</v>
      </c>
      <c r="F161" s="317" t="s">
        <v>398</v>
      </c>
      <c r="G161" s="318"/>
      <c r="H161" s="318"/>
      <c r="I161" s="318"/>
      <c r="J161" s="210"/>
      <c r="K161" s="212">
        <v>12.672000000000001</v>
      </c>
      <c r="L161" s="210"/>
      <c r="M161" s="210"/>
      <c r="N161" s="210"/>
      <c r="O161" s="210"/>
      <c r="P161" s="210"/>
      <c r="Q161" s="210"/>
      <c r="R161" s="213"/>
      <c r="T161" s="214"/>
      <c r="U161" s="210"/>
      <c r="V161" s="210"/>
      <c r="W161" s="210"/>
      <c r="X161" s="210"/>
      <c r="Y161" s="210"/>
      <c r="Z161" s="210"/>
      <c r="AA161" s="215"/>
      <c r="AT161" s="216" t="s">
        <v>158</v>
      </c>
      <c r="AU161" s="216" t="s">
        <v>105</v>
      </c>
      <c r="AV161" s="13" t="s">
        <v>164</v>
      </c>
      <c r="AW161" s="13" t="s">
        <v>36</v>
      </c>
      <c r="AX161" s="13" t="s">
        <v>78</v>
      </c>
      <c r="AY161" s="216" t="s">
        <v>150</v>
      </c>
    </row>
    <row r="162" spans="2:65" s="10" customFormat="1" ht="16.5" customHeight="1">
      <c r="B162" s="177"/>
      <c r="C162" s="178"/>
      <c r="D162" s="178"/>
      <c r="E162" s="179" t="s">
        <v>22</v>
      </c>
      <c r="F162" s="315" t="s">
        <v>399</v>
      </c>
      <c r="G162" s="316"/>
      <c r="H162" s="316"/>
      <c r="I162" s="316"/>
      <c r="J162" s="178"/>
      <c r="K162" s="179" t="s">
        <v>22</v>
      </c>
      <c r="L162" s="178"/>
      <c r="M162" s="178"/>
      <c r="N162" s="178"/>
      <c r="O162" s="178"/>
      <c r="P162" s="178"/>
      <c r="Q162" s="178"/>
      <c r="R162" s="180"/>
      <c r="T162" s="181"/>
      <c r="U162" s="178"/>
      <c r="V162" s="178"/>
      <c r="W162" s="178"/>
      <c r="X162" s="178"/>
      <c r="Y162" s="178"/>
      <c r="Z162" s="178"/>
      <c r="AA162" s="182"/>
      <c r="AT162" s="183" t="s">
        <v>158</v>
      </c>
      <c r="AU162" s="183" t="s">
        <v>105</v>
      </c>
      <c r="AV162" s="10" t="s">
        <v>86</v>
      </c>
      <c r="AW162" s="10" t="s">
        <v>36</v>
      </c>
      <c r="AX162" s="10" t="s">
        <v>78</v>
      </c>
      <c r="AY162" s="183" t="s">
        <v>150</v>
      </c>
    </row>
    <row r="163" spans="2:65" s="11" customFormat="1" ht="25.5" customHeight="1">
      <c r="B163" s="184"/>
      <c r="C163" s="185"/>
      <c r="D163" s="185"/>
      <c r="E163" s="186" t="s">
        <v>22</v>
      </c>
      <c r="F163" s="291" t="s">
        <v>400</v>
      </c>
      <c r="G163" s="292"/>
      <c r="H163" s="292"/>
      <c r="I163" s="292"/>
      <c r="J163" s="185"/>
      <c r="K163" s="187">
        <v>1.728</v>
      </c>
      <c r="L163" s="185"/>
      <c r="M163" s="185"/>
      <c r="N163" s="185"/>
      <c r="O163" s="185"/>
      <c r="P163" s="185"/>
      <c r="Q163" s="185"/>
      <c r="R163" s="188"/>
      <c r="T163" s="189"/>
      <c r="U163" s="185"/>
      <c r="V163" s="185"/>
      <c r="W163" s="185"/>
      <c r="X163" s="185"/>
      <c r="Y163" s="185"/>
      <c r="Z163" s="185"/>
      <c r="AA163" s="190"/>
      <c r="AT163" s="191" t="s">
        <v>158</v>
      </c>
      <c r="AU163" s="191" t="s">
        <v>105</v>
      </c>
      <c r="AV163" s="11" t="s">
        <v>105</v>
      </c>
      <c r="AW163" s="11" t="s">
        <v>36</v>
      </c>
      <c r="AX163" s="11" t="s">
        <v>78</v>
      </c>
      <c r="AY163" s="191" t="s">
        <v>150</v>
      </c>
    </row>
    <row r="164" spans="2:65" s="11" customFormat="1" ht="25.5" customHeight="1">
      <c r="B164" s="184"/>
      <c r="C164" s="185"/>
      <c r="D164" s="185"/>
      <c r="E164" s="186" t="s">
        <v>22</v>
      </c>
      <c r="F164" s="291" t="s">
        <v>401</v>
      </c>
      <c r="G164" s="292"/>
      <c r="H164" s="292"/>
      <c r="I164" s="292"/>
      <c r="J164" s="185"/>
      <c r="K164" s="187">
        <v>2.0640000000000001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90"/>
      <c r="AT164" s="191" t="s">
        <v>158</v>
      </c>
      <c r="AU164" s="191" t="s">
        <v>105</v>
      </c>
      <c r="AV164" s="11" t="s">
        <v>105</v>
      </c>
      <c r="AW164" s="11" t="s">
        <v>36</v>
      </c>
      <c r="AX164" s="11" t="s">
        <v>78</v>
      </c>
      <c r="AY164" s="191" t="s">
        <v>150</v>
      </c>
    </row>
    <row r="165" spans="2:65" s="11" customFormat="1" ht="25.5" customHeight="1">
      <c r="B165" s="184"/>
      <c r="C165" s="185"/>
      <c r="D165" s="185"/>
      <c r="E165" s="186" t="s">
        <v>22</v>
      </c>
      <c r="F165" s="291" t="s">
        <v>402</v>
      </c>
      <c r="G165" s="292"/>
      <c r="H165" s="292"/>
      <c r="I165" s="292"/>
      <c r="J165" s="185"/>
      <c r="K165" s="187">
        <v>0.97599999999999998</v>
      </c>
      <c r="L165" s="185"/>
      <c r="M165" s="185"/>
      <c r="N165" s="185"/>
      <c r="O165" s="185"/>
      <c r="P165" s="185"/>
      <c r="Q165" s="185"/>
      <c r="R165" s="188"/>
      <c r="T165" s="189"/>
      <c r="U165" s="185"/>
      <c r="V165" s="185"/>
      <c r="W165" s="185"/>
      <c r="X165" s="185"/>
      <c r="Y165" s="185"/>
      <c r="Z165" s="185"/>
      <c r="AA165" s="190"/>
      <c r="AT165" s="191" t="s">
        <v>158</v>
      </c>
      <c r="AU165" s="191" t="s">
        <v>105</v>
      </c>
      <c r="AV165" s="11" t="s">
        <v>105</v>
      </c>
      <c r="AW165" s="11" t="s">
        <v>36</v>
      </c>
      <c r="AX165" s="11" t="s">
        <v>78</v>
      </c>
      <c r="AY165" s="191" t="s">
        <v>150</v>
      </c>
    </row>
    <row r="166" spans="2:65" s="12" customFormat="1" ht="16.5" customHeight="1">
      <c r="B166" s="192"/>
      <c r="C166" s="193"/>
      <c r="D166" s="193"/>
      <c r="E166" s="194" t="s">
        <v>22</v>
      </c>
      <c r="F166" s="295" t="s">
        <v>177</v>
      </c>
      <c r="G166" s="296"/>
      <c r="H166" s="296"/>
      <c r="I166" s="296"/>
      <c r="J166" s="193"/>
      <c r="K166" s="195">
        <v>17.440000000000001</v>
      </c>
      <c r="L166" s="193"/>
      <c r="M166" s="193"/>
      <c r="N166" s="193"/>
      <c r="O166" s="193"/>
      <c r="P166" s="193"/>
      <c r="Q166" s="193"/>
      <c r="R166" s="196"/>
      <c r="T166" s="197"/>
      <c r="U166" s="193"/>
      <c r="V166" s="193"/>
      <c r="W166" s="193"/>
      <c r="X166" s="193"/>
      <c r="Y166" s="193"/>
      <c r="Z166" s="193"/>
      <c r="AA166" s="198"/>
      <c r="AT166" s="199" t="s">
        <v>158</v>
      </c>
      <c r="AU166" s="199" t="s">
        <v>105</v>
      </c>
      <c r="AV166" s="12" t="s">
        <v>155</v>
      </c>
      <c r="AW166" s="12" t="s">
        <v>36</v>
      </c>
      <c r="AX166" s="12" t="s">
        <v>86</v>
      </c>
      <c r="AY166" s="199" t="s">
        <v>150</v>
      </c>
    </row>
    <row r="167" spans="2:65" s="1" customFormat="1" ht="25.5" customHeight="1">
      <c r="B167" s="38"/>
      <c r="C167" s="170" t="s">
        <v>210</v>
      </c>
      <c r="D167" s="170" t="s">
        <v>151</v>
      </c>
      <c r="E167" s="171" t="s">
        <v>403</v>
      </c>
      <c r="F167" s="285" t="s">
        <v>404</v>
      </c>
      <c r="G167" s="285"/>
      <c r="H167" s="285"/>
      <c r="I167" s="285"/>
      <c r="J167" s="172" t="s">
        <v>259</v>
      </c>
      <c r="K167" s="173">
        <v>533.76</v>
      </c>
      <c r="L167" s="286">
        <v>0</v>
      </c>
      <c r="M167" s="287"/>
      <c r="N167" s="288">
        <f>ROUND(L167*K167,2)</f>
        <v>0</v>
      </c>
      <c r="O167" s="288"/>
      <c r="P167" s="288"/>
      <c r="Q167" s="288"/>
      <c r="R167" s="40"/>
      <c r="T167" s="174" t="s">
        <v>22</v>
      </c>
      <c r="U167" s="47" t="s">
        <v>43</v>
      </c>
      <c r="V167" s="39"/>
      <c r="W167" s="175">
        <f>V167*K167</f>
        <v>0</v>
      </c>
      <c r="X167" s="175">
        <v>0</v>
      </c>
      <c r="Y167" s="175">
        <f>X167*K167</f>
        <v>0</v>
      </c>
      <c r="Z167" s="175">
        <v>0</v>
      </c>
      <c r="AA167" s="176">
        <f>Z167*K167</f>
        <v>0</v>
      </c>
      <c r="AR167" s="22" t="s">
        <v>155</v>
      </c>
      <c r="AT167" s="22" t="s">
        <v>151</v>
      </c>
      <c r="AU167" s="22" t="s">
        <v>105</v>
      </c>
      <c r="AY167" s="22" t="s">
        <v>150</v>
      </c>
      <c r="BE167" s="113">
        <f>IF(U167="základní",N167,0)</f>
        <v>0</v>
      </c>
      <c r="BF167" s="113">
        <f>IF(U167="snížená",N167,0)</f>
        <v>0</v>
      </c>
      <c r="BG167" s="113">
        <f>IF(U167="zákl. přenesená",N167,0)</f>
        <v>0</v>
      </c>
      <c r="BH167" s="113">
        <f>IF(U167="sníž. přenesená",N167,0)</f>
        <v>0</v>
      </c>
      <c r="BI167" s="113">
        <f>IF(U167="nulová",N167,0)</f>
        <v>0</v>
      </c>
      <c r="BJ167" s="22" t="s">
        <v>86</v>
      </c>
      <c r="BK167" s="113">
        <f>ROUND(L167*K167,2)</f>
        <v>0</v>
      </c>
      <c r="BL167" s="22" t="s">
        <v>155</v>
      </c>
      <c r="BM167" s="22" t="s">
        <v>405</v>
      </c>
    </row>
    <row r="168" spans="2:65" s="10" customFormat="1" ht="16.5" customHeight="1">
      <c r="B168" s="177"/>
      <c r="C168" s="178"/>
      <c r="D168" s="178"/>
      <c r="E168" s="179" t="s">
        <v>22</v>
      </c>
      <c r="F168" s="289" t="s">
        <v>406</v>
      </c>
      <c r="G168" s="290"/>
      <c r="H168" s="290"/>
      <c r="I168" s="290"/>
      <c r="J168" s="178"/>
      <c r="K168" s="179" t="s">
        <v>22</v>
      </c>
      <c r="L168" s="178"/>
      <c r="M168" s="178"/>
      <c r="N168" s="178"/>
      <c r="O168" s="178"/>
      <c r="P168" s="178"/>
      <c r="Q168" s="178"/>
      <c r="R168" s="180"/>
      <c r="T168" s="181"/>
      <c r="U168" s="178"/>
      <c r="V168" s="178"/>
      <c r="W168" s="178"/>
      <c r="X168" s="178"/>
      <c r="Y168" s="178"/>
      <c r="Z168" s="178"/>
      <c r="AA168" s="182"/>
      <c r="AT168" s="183" t="s">
        <v>158</v>
      </c>
      <c r="AU168" s="183" t="s">
        <v>105</v>
      </c>
      <c r="AV168" s="10" t="s">
        <v>86</v>
      </c>
      <c r="AW168" s="10" t="s">
        <v>36</v>
      </c>
      <c r="AX168" s="10" t="s">
        <v>78</v>
      </c>
      <c r="AY168" s="183" t="s">
        <v>150</v>
      </c>
    </row>
    <row r="169" spans="2:65" s="11" customFormat="1" ht="16.5" customHeight="1">
      <c r="B169" s="184"/>
      <c r="C169" s="185"/>
      <c r="D169" s="185"/>
      <c r="E169" s="186" t="s">
        <v>22</v>
      </c>
      <c r="F169" s="291" t="s">
        <v>407</v>
      </c>
      <c r="G169" s="292"/>
      <c r="H169" s="292"/>
      <c r="I169" s="292"/>
      <c r="J169" s="185"/>
      <c r="K169" s="187">
        <v>368.16</v>
      </c>
      <c r="L169" s="185"/>
      <c r="M169" s="185"/>
      <c r="N169" s="185"/>
      <c r="O169" s="185"/>
      <c r="P169" s="185"/>
      <c r="Q169" s="185"/>
      <c r="R169" s="188"/>
      <c r="T169" s="189"/>
      <c r="U169" s="185"/>
      <c r="V169" s="185"/>
      <c r="W169" s="185"/>
      <c r="X169" s="185"/>
      <c r="Y169" s="185"/>
      <c r="Z169" s="185"/>
      <c r="AA169" s="190"/>
      <c r="AT169" s="191" t="s">
        <v>158</v>
      </c>
      <c r="AU169" s="191" t="s">
        <v>105</v>
      </c>
      <c r="AV169" s="11" t="s">
        <v>105</v>
      </c>
      <c r="AW169" s="11" t="s">
        <v>36</v>
      </c>
      <c r="AX169" s="11" t="s">
        <v>78</v>
      </c>
      <c r="AY169" s="191" t="s">
        <v>150</v>
      </c>
    </row>
    <row r="170" spans="2:65" s="10" customFormat="1" ht="25.5" customHeight="1">
      <c r="B170" s="177"/>
      <c r="C170" s="178"/>
      <c r="D170" s="178"/>
      <c r="E170" s="179" t="s">
        <v>22</v>
      </c>
      <c r="F170" s="315" t="s">
        <v>408</v>
      </c>
      <c r="G170" s="316"/>
      <c r="H170" s="316"/>
      <c r="I170" s="316"/>
      <c r="J170" s="178"/>
      <c r="K170" s="179" t="s">
        <v>22</v>
      </c>
      <c r="L170" s="178"/>
      <c r="M170" s="178"/>
      <c r="N170" s="178"/>
      <c r="O170" s="178"/>
      <c r="P170" s="178"/>
      <c r="Q170" s="178"/>
      <c r="R170" s="180"/>
      <c r="T170" s="181"/>
      <c r="U170" s="178"/>
      <c r="V170" s="178"/>
      <c r="W170" s="178"/>
      <c r="X170" s="178"/>
      <c r="Y170" s="178"/>
      <c r="Z170" s="178"/>
      <c r="AA170" s="182"/>
      <c r="AT170" s="183" t="s">
        <v>158</v>
      </c>
      <c r="AU170" s="183" t="s">
        <v>105</v>
      </c>
      <c r="AV170" s="10" t="s">
        <v>86</v>
      </c>
      <c r="AW170" s="10" t="s">
        <v>36</v>
      </c>
      <c r="AX170" s="10" t="s">
        <v>78</v>
      </c>
      <c r="AY170" s="183" t="s">
        <v>150</v>
      </c>
    </row>
    <row r="171" spans="2:65" s="11" customFormat="1" ht="16.5" customHeight="1">
      <c r="B171" s="184"/>
      <c r="C171" s="185"/>
      <c r="D171" s="185"/>
      <c r="E171" s="186" t="s">
        <v>22</v>
      </c>
      <c r="F171" s="291" t="s">
        <v>409</v>
      </c>
      <c r="G171" s="292"/>
      <c r="H171" s="292"/>
      <c r="I171" s="292"/>
      <c r="J171" s="185"/>
      <c r="K171" s="187">
        <v>165.6</v>
      </c>
      <c r="L171" s="185"/>
      <c r="M171" s="185"/>
      <c r="N171" s="185"/>
      <c r="O171" s="185"/>
      <c r="P171" s="185"/>
      <c r="Q171" s="185"/>
      <c r="R171" s="188"/>
      <c r="T171" s="189"/>
      <c r="U171" s="185"/>
      <c r="V171" s="185"/>
      <c r="W171" s="185"/>
      <c r="X171" s="185"/>
      <c r="Y171" s="185"/>
      <c r="Z171" s="185"/>
      <c r="AA171" s="190"/>
      <c r="AT171" s="191" t="s">
        <v>158</v>
      </c>
      <c r="AU171" s="191" t="s">
        <v>105</v>
      </c>
      <c r="AV171" s="11" t="s">
        <v>105</v>
      </c>
      <c r="AW171" s="11" t="s">
        <v>36</v>
      </c>
      <c r="AX171" s="11" t="s">
        <v>78</v>
      </c>
      <c r="AY171" s="191" t="s">
        <v>150</v>
      </c>
    </row>
    <row r="172" spans="2:65" s="12" customFormat="1" ht="16.5" customHeight="1">
      <c r="B172" s="192"/>
      <c r="C172" s="193"/>
      <c r="D172" s="193"/>
      <c r="E172" s="194" t="s">
        <v>22</v>
      </c>
      <c r="F172" s="295" t="s">
        <v>177</v>
      </c>
      <c r="G172" s="296"/>
      <c r="H172" s="296"/>
      <c r="I172" s="296"/>
      <c r="J172" s="193"/>
      <c r="K172" s="195">
        <v>533.76</v>
      </c>
      <c r="L172" s="193"/>
      <c r="M172" s="193"/>
      <c r="N172" s="193"/>
      <c r="O172" s="193"/>
      <c r="P172" s="193"/>
      <c r="Q172" s="193"/>
      <c r="R172" s="196"/>
      <c r="T172" s="197"/>
      <c r="U172" s="193"/>
      <c r="V172" s="193"/>
      <c r="W172" s="193"/>
      <c r="X172" s="193"/>
      <c r="Y172" s="193"/>
      <c r="Z172" s="193"/>
      <c r="AA172" s="198"/>
      <c r="AT172" s="199" t="s">
        <v>158</v>
      </c>
      <c r="AU172" s="199" t="s">
        <v>105</v>
      </c>
      <c r="AV172" s="12" t="s">
        <v>155</v>
      </c>
      <c r="AW172" s="12" t="s">
        <v>36</v>
      </c>
      <c r="AX172" s="12" t="s">
        <v>86</v>
      </c>
      <c r="AY172" s="199" t="s">
        <v>150</v>
      </c>
    </row>
    <row r="173" spans="2:65" s="9" customFormat="1" ht="29.85" customHeight="1">
      <c r="B173" s="159"/>
      <c r="C173" s="160"/>
      <c r="D173" s="169" t="s">
        <v>117</v>
      </c>
      <c r="E173" s="169"/>
      <c r="F173" s="169"/>
      <c r="G173" s="169"/>
      <c r="H173" s="169"/>
      <c r="I173" s="169"/>
      <c r="J173" s="169"/>
      <c r="K173" s="169"/>
      <c r="L173" s="169"/>
      <c r="M173" s="169"/>
      <c r="N173" s="306">
        <f>BK173</f>
        <v>0</v>
      </c>
      <c r="O173" s="307"/>
      <c r="P173" s="307"/>
      <c r="Q173" s="307"/>
      <c r="R173" s="162"/>
      <c r="T173" s="163"/>
      <c r="U173" s="160"/>
      <c r="V173" s="160"/>
      <c r="W173" s="164">
        <f>SUM(W174:W232)</f>
        <v>0</v>
      </c>
      <c r="X173" s="160"/>
      <c r="Y173" s="164">
        <f>SUM(Y174:Y232)</f>
        <v>354.32905339000001</v>
      </c>
      <c r="Z173" s="160"/>
      <c r="AA173" s="165">
        <f>SUM(AA174:AA232)</f>
        <v>0</v>
      </c>
      <c r="AR173" s="166" t="s">
        <v>86</v>
      </c>
      <c r="AT173" s="167" t="s">
        <v>77</v>
      </c>
      <c r="AU173" s="167" t="s">
        <v>86</v>
      </c>
      <c r="AY173" s="166" t="s">
        <v>150</v>
      </c>
      <c r="BK173" s="168">
        <f>SUM(BK174:BK232)</f>
        <v>0</v>
      </c>
    </row>
    <row r="174" spans="2:65" s="1" customFormat="1" ht="25.5" customHeight="1">
      <c r="B174" s="38"/>
      <c r="C174" s="170" t="s">
        <v>216</v>
      </c>
      <c r="D174" s="170" t="s">
        <v>151</v>
      </c>
      <c r="E174" s="171" t="s">
        <v>410</v>
      </c>
      <c r="F174" s="285" t="s">
        <v>411</v>
      </c>
      <c r="G174" s="285"/>
      <c r="H174" s="285"/>
      <c r="I174" s="285"/>
      <c r="J174" s="172" t="s">
        <v>259</v>
      </c>
      <c r="K174" s="173">
        <v>379.33</v>
      </c>
      <c r="L174" s="286">
        <v>0</v>
      </c>
      <c r="M174" s="287"/>
      <c r="N174" s="288">
        <f>ROUND(L174*K174,2)</f>
        <v>0</v>
      </c>
      <c r="O174" s="288"/>
      <c r="P174" s="288"/>
      <c r="Q174" s="288"/>
      <c r="R174" s="40"/>
      <c r="T174" s="174" t="s">
        <v>22</v>
      </c>
      <c r="U174" s="47" t="s">
        <v>43</v>
      </c>
      <c r="V174" s="39"/>
      <c r="W174" s="175">
        <f>V174*K174</f>
        <v>0</v>
      </c>
      <c r="X174" s="175">
        <v>1E-4</v>
      </c>
      <c r="Y174" s="175">
        <f>X174*K174</f>
        <v>3.7933000000000001E-2</v>
      </c>
      <c r="Z174" s="175">
        <v>0</v>
      </c>
      <c r="AA174" s="176">
        <f>Z174*K174</f>
        <v>0</v>
      </c>
      <c r="AR174" s="22" t="s">
        <v>155</v>
      </c>
      <c r="AT174" s="22" t="s">
        <v>151</v>
      </c>
      <c r="AU174" s="22" t="s">
        <v>105</v>
      </c>
      <c r="AY174" s="22" t="s">
        <v>150</v>
      </c>
      <c r="BE174" s="113">
        <f>IF(U174="základní",N174,0)</f>
        <v>0</v>
      </c>
      <c r="BF174" s="113">
        <f>IF(U174="snížená",N174,0)</f>
        <v>0</v>
      </c>
      <c r="BG174" s="113">
        <f>IF(U174="zákl. přenesená",N174,0)</f>
        <v>0</v>
      </c>
      <c r="BH174" s="113">
        <f>IF(U174="sníž. přenesená",N174,0)</f>
        <v>0</v>
      </c>
      <c r="BI174" s="113">
        <f>IF(U174="nulová",N174,0)</f>
        <v>0</v>
      </c>
      <c r="BJ174" s="22" t="s">
        <v>86</v>
      </c>
      <c r="BK174" s="113">
        <f>ROUND(L174*K174,2)</f>
        <v>0</v>
      </c>
      <c r="BL174" s="22" t="s">
        <v>155</v>
      </c>
      <c r="BM174" s="22" t="s">
        <v>412</v>
      </c>
    </row>
    <row r="175" spans="2:65" s="10" customFormat="1" ht="16.5" customHeight="1">
      <c r="B175" s="177"/>
      <c r="C175" s="178"/>
      <c r="D175" s="178"/>
      <c r="E175" s="179" t="s">
        <v>22</v>
      </c>
      <c r="F175" s="289" t="s">
        <v>413</v>
      </c>
      <c r="G175" s="290"/>
      <c r="H175" s="290"/>
      <c r="I175" s="290"/>
      <c r="J175" s="178"/>
      <c r="K175" s="179" t="s">
        <v>22</v>
      </c>
      <c r="L175" s="178"/>
      <c r="M175" s="178"/>
      <c r="N175" s="178"/>
      <c r="O175" s="178"/>
      <c r="P175" s="178"/>
      <c r="Q175" s="178"/>
      <c r="R175" s="180"/>
      <c r="T175" s="181"/>
      <c r="U175" s="178"/>
      <c r="V175" s="178"/>
      <c r="W175" s="178"/>
      <c r="X175" s="178"/>
      <c r="Y175" s="178"/>
      <c r="Z175" s="178"/>
      <c r="AA175" s="182"/>
      <c r="AT175" s="183" t="s">
        <v>158</v>
      </c>
      <c r="AU175" s="183" t="s">
        <v>105</v>
      </c>
      <c r="AV175" s="10" t="s">
        <v>86</v>
      </c>
      <c r="AW175" s="10" t="s">
        <v>36</v>
      </c>
      <c r="AX175" s="10" t="s">
        <v>78</v>
      </c>
      <c r="AY175" s="183" t="s">
        <v>150</v>
      </c>
    </row>
    <row r="176" spans="2:65" s="11" customFormat="1" ht="16.5" customHeight="1">
      <c r="B176" s="184"/>
      <c r="C176" s="185"/>
      <c r="D176" s="185"/>
      <c r="E176" s="186" t="s">
        <v>22</v>
      </c>
      <c r="F176" s="291" t="s">
        <v>407</v>
      </c>
      <c r="G176" s="292"/>
      <c r="H176" s="292"/>
      <c r="I176" s="292"/>
      <c r="J176" s="185"/>
      <c r="K176" s="187">
        <v>368.16</v>
      </c>
      <c r="L176" s="185"/>
      <c r="M176" s="185"/>
      <c r="N176" s="185"/>
      <c r="O176" s="185"/>
      <c r="P176" s="185"/>
      <c r="Q176" s="185"/>
      <c r="R176" s="188"/>
      <c r="T176" s="189"/>
      <c r="U176" s="185"/>
      <c r="V176" s="185"/>
      <c r="W176" s="185"/>
      <c r="X176" s="185"/>
      <c r="Y176" s="185"/>
      <c r="Z176" s="185"/>
      <c r="AA176" s="190"/>
      <c r="AT176" s="191" t="s">
        <v>158</v>
      </c>
      <c r="AU176" s="191" t="s">
        <v>105</v>
      </c>
      <c r="AV176" s="11" t="s">
        <v>105</v>
      </c>
      <c r="AW176" s="11" t="s">
        <v>36</v>
      </c>
      <c r="AX176" s="11" t="s">
        <v>78</v>
      </c>
      <c r="AY176" s="191" t="s">
        <v>150</v>
      </c>
    </row>
    <row r="177" spans="2:65" s="10" customFormat="1" ht="16.5" customHeight="1">
      <c r="B177" s="177"/>
      <c r="C177" s="178"/>
      <c r="D177" s="178"/>
      <c r="E177" s="179" t="s">
        <v>22</v>
      </c>
      <c r="F177" s="315" t="s">
        <v>414</v>
      </c>
      <c r="G177" s="316"/>
      <c r="H177" s="316"/>
      <c r="I177" s="316"/>
      <c r="J177" s="178"/>
      <c r="K177" s="179" t="s">
        <v>22</v>
      </c>
      <c r="L177" s="178"/>
      <c r="M177" s="178"/>
      <c r="N177" s="178"/>
      <c r="O177" s="178"/>
      <c r="P177" s="178"/>
      <c r="Q177" s="178"/>
      <c r="R177" s="180"/>
      <c r="T177" s="181"/>
      <c r="U177" s="178"/>
      <c r="V177" s="178"/>
      <c r="W177" s="178"/>
      <c r="X177" s="178"/>
      <c r="Y177" s="178"/>
      <c r="Z177" s="178"/>
      <c r="AA177" s="182"/>
      <c r="AT177" s="183" t="s">
        <v>158</v>
      </c>
      <c r="AU177" s="183" t="s">
        <v>105</v>
      </c>
      <c r="AV177" s="10" t="s">
        <v>86</v>
      </c>
      <c r="AW177" s="10" t="s">
        <v>36</v>
      </c>
      <c r="AX177" s="10" t="s">
        <v>78</v>
      </c>
      <c r="AY177" s="183" t="s">
        <v>150</v>
      </c>
    </row>
    <row r="178" spans="2:65" s="11" customFormat="1" ht="16.5" customHeight="1">
      <c r="B178" s="184"/>
      <c r="C178" s="185"/>
      <c r="D178" s="185"/>
      <c r="E178" s="186" t="s">
        <v>22</v>
      </c>
      <c r="F178" s="291" t="s">
        <v>415</v>
      </c>
      <c r="G178" s="292"/>
      <c r="H178" s="292"/>
      <c r="I178" s="292"/>
      <c r="J178" s="185"/>
      <c r="K178" s="187">
        <v>2.94</v>
      </c>
      <c r="L178" s="185"/>
      <c r="M178" s="185"/>
      <c r="N178" s="185"/>
      <c r="O178" s="185"/>
      <c r="P178" s="185"/>
      <c r="Q178" s="185"/>
      <c r="R178" s="188"/>
      <c r="T178" s="189"/>
      <c r="U178" s="185"/>
      <c r="V178" s="185"/>
      <c r="W178" s="185"/>
      <c r="X178" s="185"/>
      <c r="Y178" s="185"/>
      <c r="Z178" s="185"/>
      <c r="AA178" s="190"/>
      <c r="AT178" s="191" t="s">
        <v>158</v>
      </c>
      <c r="AU178" s="191" t="s">
        <v>105</v>
      </c>
      <c r="AV178" s="11" t="s">
        <v>105</v>
      </c>
      <c r="AW178" s="11" t="s">
        <v>36</v>
      </c>
      <c r="AX178" s="11" t="s">
        <v>78</v>
      </c>
      <c r="AY178" s="191" t="s">
        <v>150</v>
      </c>
    </row>
    <row r="179" spans="2:65" s="11" customFormat="1" ht="16.5" customHeight="1">
      <c r="B179" s="184"/>
      <c r="C179" s="185"/>
      <c r="D179" s="185"/>
      <c r="E179" s="186" t="s">
        <v>22</v>
      </c>
      <c r="F179" s="291" t="s">
        <v>416</v>
      </c>
      <c r="G179" s="292"/>
      <c r="H179" s="292"/>
      <c r="I179" s="292"/>
      <c r="J179" s="185"/>
      <c r="K179" s="187">
        <v>3.78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90"/>
      <c r="AT179" s="191" t="s">
        <v>158</v>
      </c>
      <c r="AU179" s="191" t="s">
        <v>105</v>
      </c>
      <c r="AV179" s="11" t="s">
        <v>105</v>
      </c>
      <c r="AW179" s="11" t="s">
        <v>36</v>
      </c>
      <c r="AX179" s="11" t="s">
        <v>78</v>
      </c>
      <c r="AY179" s="191" t="s">
        <v>150</v>
      </c>
    </row>
    <row r="180" spans="2:65" s="11" customFormat="1" ht="16.5" customHeight="1">
      <c r="B180" s="184"/>
      <c r="C180" s="185"/>
      <c r="D180" s="185"/>
      <c r="E180" s="186" t="s">
        <v>22</v>
      </c>
      <c r="F180" s="291" t="s">
        <v>417</v>
      </c>
      <c r="G180" s="292"/>
      <c r="H180" s="292"/>
      <c r="I180" s="292"/>
      <c r="J180" s="185"/>
      <c r="K180" s="187">
        <v>1.75</v>
      </c>
      <c r="L180" s="185"/>
      <c r="M180" s="185"/>
      <c r="N180" s="185"/>
      <c r="O180" s="185"/>
      <c r="P180" s="185"/>
      <c r="Q180" s="185"/>
      <c r="R180" s="188"/>
      <c r="T180" s="189"/>
      <c r="U180" s="185"/>
      <c r="V180" s="185"/>
      <c r="W180" s="185"/>
      <c r="X180" s="185"/>
      <c r="Y180" s="185"/>
      <c r="Z180" s="185"/>
      <c r="AA180" s="190"/>
      <c r="AT180" s="191" t="s">
        <v>158</v>
      </c>
      <c r="AU180" s="191" t="s">
        <v>105</v>
      </c>
      <c r="AV180" s="11" t="s">
        <v>105</v>
      </c>
      <c r="AW180" s="11" t="s">
        <v>36</v>
      </c>
      <c r="AX180" s="11" t="s">
        <v>78</v>
      </c>
      <c r="AY180" s="191" t="s">
        <v>150</v>
      </c>
    </row>
    <row r="181" spans="2:65" s="11" customFormat="1" ht="16.5" customHeight="1">
      <c r="B181" s="184"/>
      <c r="C181" s="185"/>
      <c r="D181" s="185"/>
      <c r="E181" s="186" t="s">
        <v>22</v>
      </c>
      <c r="F181" s="291" t="s">
        <v>418</v>
      </c>
      <c r="G181" s="292"/>
      <c r="H181" s="292"/>
      <c r="I181" s="292"/>
      <c r="J181" s="185"/>
      <c r="K181" s="187">
        <v>2.7</v>
      </c>
      <c r="L181" s="185"/>
      <c r="M181" s="185"/>
      <c r="N181" s="185"/>
      <c r="O181" s="185"/>
      <c r="P181" s="185"/>
      <c r="Q181" s="185"/>
      <c r="R181" s="188"/>
      <c r="T181" s="189"/>
      <c r="U181" s="185"/>
      <c r="V181" s="185"/>
      <c r="W181" s="185"/>
      <c r="X181" s="185"/>
      <c r="Y181" s="185"/>
      <c r="Z181" s="185"/>
      <c r="AA181" s="190"/>
      <c r="AT181" s="191" t="s">
        <v>158</v>
      </c>
      <c r="AU181" s="191" t="s">
        <v>105</v>
      </c>
      <c r="AV181" s="11" t="s">
        <v>105</v>
      </c>
      <c r="AW181" s="11" t="s">
        <v>36</v>
      </c>
      <c r="AX181" s="11" t="s">
        <v>78</v>
      </c>
      <c r="AY181" s="191" t="s">
        <v>150</v>
      </c>
    </row>
    <row r="182" spans="2:65" s="12" customFormat="1" ht="16.5" customHeight="1">
      <c r="B182" s="192"/>
      <c r="C182" s="193"/>
      <c r="D182" s="193"/>
      <c r="E182" s="194" t="s">
        <v>22</v>
      </c>
      <c r="F182" s="295" t="s">
        <v>177</v>
      </c>
      <c r="G182" s="296"/>
      <c r="H182" s="296"/>
      <c r="I182" s="296"/>
      <c r="J182" s="193"/>
      <c r="K182" s="195">
        <v>379.33</v>
      </c>
      <c r="L182" s="193"/>
      <c r="M182" s="193"/>
      <c r="N182" s="193"/>
      <c r="O182" s="193"/>
      <c r="P182" s="193"/>
      <c r="Q182" s="193"/>
      <c r="R182" s="196"/>
      <c r="T182" s="197"/>
      <c r="U182" s="193"/>
      <c r="V182" s="193"/>
      <c r="W182" s="193"/>
      <c r="X182" s="193"/>
      <c r="Y182" s="193"/>
      <c r="Z182" s="193"/>
      <c r="AA182" s="198"/>
      <c r="AT182" s="199" t="s">
        <v>158</v>
      </c>
      <c r="AU182" s="199" t="s">
        <v>105</v>
      </c>
      <c r="AV182" s="12" t="s">
        <v>155</v>
      </c>
      <c r="AW182" s="12" t="s">
        <v>36</v>
      </c>
      <c r="AX182" s="12" t="s">
        <v>86</v>
      </c>
      <c r="AY182" s="199" t="s">
        <v>150</v>
      </c>
    </row>
    <row r="183" spans="2:65" s="1" customFormat="1" ht="25.5" customHeight="1">
      <c r="B183" s="38"/>
      <c r="C183" s="200" t="s">
        <v>221</v>
      </c>
      <c r="D183" s="200" t="s">
        <v>198</v>
      </c>
      <c r="E183" s="201" t="s">
        <v>419</v>
      </c>
      <c r="F183" s="299" t="s">
        <v>420</v>
      </c>
      <c r="G183" s="299"/>
      <c r="H183" s="299"/>
      <c r="I183" s="299"/>
      <c r="J183" s="202" t="s">
        <v>259</v>
      </c>
      <c r="K183" s="203">
        <v>436.23</v>
      </c>
      <c r="L183" s="300">
        <v>0</v>
      </c>
      <c r="M183" s="301"/>
      <c r="N183" s="302">
        <f>ROUND(L183*K183,2)</f>
        <v>0</v>
      </c>
      <c r="O183" s="288"/>
      <c r="P183" s="288"/>
      <c r="Q183" s="288"/>
      <c r="R183" s="40"/>
      <c r="T183" s="174" t="s">
        <v>22</v>
      </c>
      <c r="U183" s="47" t="s">
        <v>43</v>
      </c>
      <c r="V183" s="39"/>
      <c r="W183" s="175">
        <f>V183*K183</f>
        <v>0</v>
      </c>
      <c r="X183" s="175">
        <v>5.9999999999999995E-4</v>
      </c>
      <c r="Y183" s="175">
        <f>X183*K183</f>
        <v>0.26173799999999997</v>
      </c>
      <c r="Z183" s="175">
        <v>0</v>
      </c>
      <c r="AA183" s="176">
        <f>Z183*K183</f>
        <v>0</v>
      </c>
      <c r="AR183" s="22" t="s">
        <v>202</v>
      </c>
      <c r="AT183" s="22" t="s">
        <v>198</v>
      </c>
      <c r="AU183" s="22" t="s">
        <v>105</v>
      </c>
      <c r="AY183" s="22" t="s">
        <v>150</v>
      </c>
      <c r="BE183" s="113">
        <f>IF(U183="základní",N183,0)</f>
        <v>0</v>
      </c>
      <c r="BF183" s="113">
        <f>IF(U183="snížená",N183,0)</f>
        <v>0</v>
      </c>
      <c r="BG183" s="113">
        <f>IF(U183="zákl. přenesená",N183,0)</f>
        <v>0</v>
      </c>
      <c r="BH183" s="113">
        <f>IF(U183="sníž. přenesená",N183,0)</f>
        <v>0</v>
      </c>
      <c r="BI183" s="113">
        <f>IF(U183="nulová",N183,0)</f>
        <v>0</v>
      </c>
      <c r="BJ183" s="22" t="s">
        <v>86</v>
      </c>
      <c r="BK183" s="113">
        <f>ROUND(L183*K183,2)</f>
        <v>0</v>
      </c>
      <c r="BL183" s="22" t="s">
        <v>155</v>
      </c>
      <c r="BM183" s="22" t="s">
        <v>421</v>
      </c>
    </row>
    <row r="184" spans="2:65" s="1" customFormat="1" ht="25.5" customHeight="1">
      <c r="B184" s="38"/>
      <c r="C184" s="170" t="s">
        <v>226</v>
      </c>
      <c r="D184" s="170" t="s">
        <v>151</v>
      </c>
      <c r="E184" s="171" t="s">
        <v>422</v>
      </c>
      <c r="F184" s="285" t="s">
        <v>423</v>
      </c>
      <c r="G184" s="285"/>
      <c r="H184" s="285"/>
      <c r="I184" s="285"/>
      <c r="J184" s="172" t="s">
        <v>188</v>
      </c>
      <c r="K184" s="173">
        <v>149.4</v>
      </c>
      <c r="L184" s="286">
        <v>0</v>
      </c>
      <c r="M184" s="287"/>
      <c r="N184" s="288">
        <f>ROUND(L184*K184,2)</f>
        <v>0</v>
      </c>
      <c r="O184" s="288"/>
      <c r="P184" s="288"/>
      <c r="Q184" s="288"/>
      <c r="R184" s="40"/>
      <c r="T184" s="174" t="s">
        <v>22</v>
      </c>
      <c r="U184" s="47" t="s">
        <v>43</v>
      </c>
      <c r="V184" s="39"/>
      <c r="W184" s="175">
        <f>V184*K184</f>
        <v>0</v>
      </c>
      <c r="X184" s="175">
        <v>1.1E-4</v>
      </c>
      <c r="Y184" s="175">
        <f>X184*K184</f>
        <v>1.6434000000000001E-2</v>
      </c>
      <c r="Z184" s="175">
        <v>0</v>
      </c>
      <c r="AA184" s="176">
        <f>Z184*K184</f>
        <v>0</v>
      </c>
      <c r="AR184" s="22" t="s">
        <v>155</v>
      </c>
      <c r="AT184" s="22" t="s">
        <v>151</v>
      </c>
      <c r="AU184" s="22" t="s">
        <v>105</v>
      </c>
      <c r="AY184" s="22" t="s">
        <v>150</v>
      </c>
      <c r="BE184" s="113">
        <f>IF(U184="základní",N184,0)</f>
        <v>0</v>
      </c>
      <c r="BF184" s="113">
        <f>IF(U184="snížená",N184,0)</f>
        <v>0</v>
      </c>
      <c r="BG184" s="113">
        <f>IF(U184="zákl. přenesená",N184,0)</f>
        <v>0</v>
      </c>
      <c r="BH184" s="113">
        <f>IF(U184="sníž. přenesená",N184,0)</f>
        <v>0</v>
      </c>
      <c r="BI184" s="113">
        <f>IF(U184="nulová",N184,0)</f>
        <v>0</v>
      </c>
      <c r="BJ184" s="22" t="s">
        <v>86</v>
      </c>
      <c r="BK184" s="113">
        <f>ROUND(L184*K184,2)</f>
        <v>0</v>
      </c>
      <c r="BL184" s="22" t="s">
        <v>155</v>
      </c>
      <c r="BM184" s="22" t="s">
        <v>424</v>
      </c>
    </row>
    <row r="185" spans="2:65" s="11" customFormat="1" ht="16.5" customHeight="1">
      <c r="B185" s="184"/>
      <c r="C185" s="185"/>
      <c r="D185" s="185"/>
      <c r="E185" s="186" t="s">
        <v>22</v>
      </c>
      <c r="F185" s="293" t="s">
        <v>425</v>
      </c>
      <c r="G185" s="294"/>
      <c r="H185" s="294"/>
      <c r="I185" s="294"/>
      <c r="J185" s="185"/>
      <c r="K185" s="187">
        <v>149.4</v>
      </c>
      <c r="L185" s="185"/>
      <c r="M185" s="185"/>
      <c r="N185" s="185"/>
      <c r="O185" s="185"/>
      <c r="P185" s="185"/>
      <c r="Q185" s="185"/>
      <c r="R185" s="188"/>
      <c r="T185" s="189"/>
      <c r="U185" s="185"/>
      <c r="V185" s="185"/>
      <c r="W185" s="185"/>
      <c r="X185" s="185"/>
      <c r="Y185" s="185"/>
      <c r="Z185" s="185"/>
      <c r="AA185" s="190"/>
      <c r="AT185" s="191" t="s">
        <v>158</v>
      </c>
      <c r="AU185" s="191" t="s">
        <v>105</v>
      </c>
      <c r="AV185" s="11" t="s">
        <v>105</v>
      </c>
      <c r="AW185" s="11" t="s">
        <v>36</v>
      </c>
      <c r="AX185" s="11" t="s">
        <v>86</v>
      </c>
      <c r="AY185" s="191" t="s">
        <v>150</v>
      </c>
    </row>
    <row r="186" spans="2:65" s="1" customFormat="1" ht="38.25" customHeight="1">
      <c r="B186" s="38"/>
      <c r="C186" s="170" t="s">
        <v>230</v>
      </c>
      <c r="D186" s="170" t="s">
        <v>151</v>
      </c>
      <c r="E186" s="171" t="s">
        <v>426</v>
      </c>
      <c r="F186" s="285" t="s">
        <v>427</v>
      </c>
      <c r="G186" s="285"/>
      <c r="H186" s="285"/>
      <c r="I186" s="285"/>
      <c r="J186" s="172" t="s">
        <v>188</v>
      </c>
      <c r="K186" s="173">
        <v>144</v>
      </c>
      <c r="L186" s="286">
        <v>0</v>
      </c>
      <c r="M186" s="287"/>
      <c r="N186" s="288">
        <f>ROUND(L186*K186,2)</f>
        <v>0</v>
      </c>
      <c r="O186" s="288"/>
      <c r="P186" s="288"/>
      <c r="Q186" s="288"/>
      <c r="R186" s="40"/>
      <c r="T186" s="174" t="s">
        <v>22</v>
      </c>
      <c r="U186" s="47" t="s">
        <v>43</v>
      </c>
      <c r="V186" s="39"/>
      <c r="W186" s="175">
        <f>V186*K186</f>
        <v>0</v>
      </c>
      <c r="X186" s="175">
        <v>0</v>
      </c>
      <c r="Y186" s="175">
        <f>X186*K186</f>
        <v>0</v>
      </c>
      <c r="Z186" s="175">
        <v>0</v>
      </c>
      <c r="AA186" s="176">
        <f>Z186*K186</f>
        <v>0</v>
      </c>
      <c r="AR186" s="22" t="s">
        <v>155</v>
      </c>
      <c r="AT186" s="22" t="s">
        <v>151</v>
      </c>
      <c r="AU186" s="22" t="s">
        <v>105</v>
      </c>
      <c r="AY186" s="22" t="s">
        <v>150</v>
      </c>
      <c r="BE186" s="113">
        <f>IF(U186="základní",N186,0)</f>
        <v>0</v>
      </c>
      <c r="BF186" s="113">
        <f>IF(U186="snížená",N186,0)</f>
        <v>0</v>
      </c>
      <c r="BG186" s="113">
        <f>IF(U186="zákl. přenesená",N186,0)</f>
        <v>0</v>
      </c>
      <c r="BH186" s="113">
        <f>IF(U186="sníž. přenesená",N186,0)</f>
        <v>0</v>
      </c>
      <c r="BI186" s="113">
        <f>IF(U186="nulová",N186,0)</f>
        <v>0</v>
      </c>
      <c r="BJ186" s="22" t="s">
        <v>86</v>
      </c>
      <c r="BK186" s="113">
        <f>ROUND(L186*K186,2)</f>
        <v>0</v>
      </c>
      <c r="BL186" s="22" t="s">
        <v>155</v>
      </c>
      <c r="BM186" s="22" t="s">
        <v>428</v>
      </c>
    </row>
    <row r="187" spans="2:65" s="11" customFormat="1" ht="16.5" customHeight="1">
      <c r="B187" s="184"/>
      <c r="C187" s="185"/>
      <c r="D187" s="185"/>
      <c r="E187" s="186" t="s">
        <v>22</v>
      </c>
      <c r="F187" s="293" t="s">
        <v>429</v>
      </c>
      <c r="G187" s="294"/>
      <c r="H187" s="294"/>
      <c r="I187" s="294"/>
      <c r="J187" s="185"/>
      <c r="K187" s="187">
        <v>144</v>
      </c>
      <c r="L187" s="185"/>
      <c r="M187" s="185"/>
      <c r="N187" s="185"/>
      <c r="O187" s="185"/>
      <c r="P187" s="185"/>
      <c r="Q187" s="185"/>
      <c r="R187" s="188"/>
      <c r="T187" s="189"/>
      <c r="U187" s="185"/>
      <c r="V187" s="185"/>
      <c r="W187" s="185"/>
      <c r="X187" s="185"/>
      <c r="Y187" s="185"/>
      <c r="Z187" s="185"/>
      <c r="AA187" s="190"/>
      <c r="AT187" s="191" t="s">
        <v>158</v>
      </c>
      <c r="AU187" s="191" t="s">
        <v>105</v>
      </c>
      <c r="AV187" s="11" t="s">
        <v>105</v>
      </c>
      <c r="AW187" s="11" t="s">
        <v>36</v>
      </c>
      <c r="AX187" s="11" t="s">
        <v>86</v>
      </c>
      <c r="AY187" s="191" t="s">
        <v>150</v>
      </c>
    </row>
    <row r="188" spans="2:65" s="1" customFormat="1" ht="25.5" customHeight="1">
      <c r="B188" s="38"/>
      <c r="C188" s="200" t="s">
        <v>234</v>
      </c>
      <c r="D188" s="200" t="s">
        <v>198</v>
      </c>
      <c r="E188" s="201" t="s">
        <v>430</v>
      </c>
      <c r="F188" s="299" t="s">
        <v>431</v>
      </c>
      <c r="G188" s="299"/>
      <c r="H188" s="299"/>
      <c r="I188" s="299"/>
      <c r="J188" s="202" t="s">
        <v>154</v>
      </c>
      <c r="K188" s="203">
        <v>47.798000000000002</v>
      </c>
      <c r="L188" s="300">
        <v>0</v>
      </c>
      <c r="M188" s="301"/>
      <c r="N188" s="302">
        <f>ROUND(L188*K188,2)</f>
        <v>0</v>
      </c>
      <c r="O188" s="288"/>
      <c r="P188" s="288"/>
      <c r="Q188" s="288"/>
      <c r="R188" s="40"/>
      <c r="T188" s="174" t="s">
        <v>22</v>
      </c>
      <c r="U188" s="47" t="s">
        <v>43</v>
      </c>
      <c r="V188" s="39"/>
      <c r="W188" s="175">
        <f>V188*K188</f>
        <v>0</v>
      </c>
      <c r="X188" s="175">
        <v>0</v>
      </c>
      <c r="Y188" s="175">
        <f>X188*K188</f>
        <v>0</v>
      </c>
      <c r="Z188" s="175">
        <v>0</v>
      </c>
      <c r="AA188" s="176">
        <f>Z188*K188</f>
        <v>0</v>
      </c>
      <c r="AR188" s="22" t="s">
        <v>202</v>
      </c>
      <c r="AT188" s="22" t="s">
        <v>198</v>
      </c>
      <c r="AU188" s="22" t="s">
        <v>105</v>
      </c>
      <c r="AY188" s="22" t="s">
        <v>150</v>
      </c>
      <c r="BE188" s="113">
        <f>IF(U188="základní",N188,0)</f>
        <v>0</v>
      </c>
      <c r="BF188" s="113">
        <f>IF(U188="snížená",N188,0)</f>
        <v>0</v>
      </c>
      <c r="BG188" s="113">
        <f>IF(U188="zákl. přenesená",N188,0)</f>
        <v>0</v>
      </c>
      <c r="BH188" s="113">
        <f>IF(U188="sníž. přenesená",N188,0)</f>
        <v>0</v>
      </c>
      <c r="BI188" s="113">
        <f>IF(U188="nulová",N188,0)</f>
        <v>0</v>
      </c>
      <c r="BJ188" s="22" t="s">
        <v>86</v>
      </c>
      <c r="BK188" s="113">
        <f>ROUND(L188*K188,2)</f>
        <v>0</v>
      </c>
      <c r="BL188" s="22" t="s">
        <v>155</v>
      </c>
      <c r="BM188" s="22" t="s">
        <v>432</v>
      </c>
    </row>
    <row r="189" spans="2:65" s="11" customFormat="1" ht="16.5" customHeight="1">
      <c r="B189" s="184"/>
      <c r="C189" s="185"/>
      <c r="D189" s="185"/>
      <c r="E189" s="186" t="s">
        <v>22</v>
      </c>
      <c r="F189" s="293" t="s">
        <v>433</v>
      </c>
      <c r="G189" s="294"/>
      <c r="H189" s="294"/>
      <c r="I189" s="294"/>
      <c r="J189" s="185"/>
      <c r="K189" s="187">
        <v>47.798000000000002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90"/>
      <c r="AT189" s="191" t="s">
        <v>158</v>
      </c>
      <c r="AU189" s="191" t="s">
        <v>105</v>
      </c>
      <c r="AV189" s="11" t="s">
        <v>105</v>
      </c>
      <c r="AW189" s="11" t="s">
        <v>36</v>
      </c>
      <c r="AX189" s="11" t="s">
        <v>86</v>
      </c>
      <c r="AY189" s="191" t="s">
        <v>150</v>
      </c>
    </row>
    <row r="190" spans="2:65" s="1" customFormat="1" ht="25.5" customHeight="1">
      <c r="B190" s="38"/>
      <c r="C190" s="170" t="s">
        <v>11</v>
      </c>
      <c r="D190" s="170" t="s">
        <v>151</v>
      </c>
      <c r="E190" s="171" t="s">
        <v>434</v>
      </c>
      <c r="F190" s="285" t="s">
        <v>435</v>
      </c>
      <c r="G190" s="285"/>
      <c r="H190" s="285"/>
      <c r="I190" s="285"/>
      <c r="J190" s="172" t="s">
        <v>167</v>
      </c>
      <c r="K190" s="173">
        <v>2.738</v>
      </c>
      <c r="L190" s="286">
        <v>0</v>
      </c>
      <c r="M190" s="287"/>
      <c r="N190" s="288">
        <f>ROUND(L190*K190,2)</f>
        <v>0</v>
      </c>
      <c r="O190" s="288"/>
      <c r="P190" s="288"/>
      <c r="Q190" s="288"/>
      <c r="R190" s="40"/>
      <c r="T190" s="174" t="s">
        <v>22</v>
      </c>
      <c r="U190" s="47" t="s">
        <v>43</v>
      </c>
      <c r="V190" s="39"/>
      <c r="W190" s="175">
        <f>V190*K190</f>
        <v>0</v>
      </c>
      <c r="X190" s="175">
        <v>1.1133200000000001</v>
      </c>
      <c r="Y190" s="175">
        <f>X190*K190</f>
        <v>3.0482701600000004</v>
      </c>
      <c r="Z190" s="175">
        <v>0</v>
      </c>
      <c r="AA190" s="176">
        <f>Z190*K190</f>
        <v>0</v>
      </c>
      <c r="AR190" s="22" t="s">
        <v>155</v>
      </c>
      <c r="AT190" s="22" t="s">
        <v>151</v>
      </c>
      <c r="AU190" s="22" t="s">
        <v>105</v>
      </c>
      <c r="AY190" s="22" t="s">
        <v>150</v>
      </c>
      <c r="BE190" s="113">
        <f>IF(U190="základní",N190,0)</f>
        <v>0</v>
      </c>
      <c r="BF190" s="113">
        <f>IF(U190="snížená",N190,0)</f>
        <v>0</v>
      </c>
      <c r="BG190" s="113">
        <f>IF(U190="zákl. přenesená",N190,0)</f>
        <v>0</v>
      </c>
      <c r="BH190" s="113">
        <f>IF(U190="sníž. přenesená",N190,0)</f>
        <v>0</v>
      </c>
      <c r="BI190" s="113">
        <f>IF(U190="nulová",N190,0)</f>
        <v>0</v>
      </c>
      <c r="BJ190" s="22" t="s">
        <v>86</v>
      </c>
      <c r="BK190" s="113">
        <f>ROUND(L190*K190,2)</f>
        <v>0</v>
      </c>
      <c r="BL190" s="22" t="s">
        <v>155</v>
      </c>
      <c r="BM190" s="22" t="s">
        <v>436</v>
      </c>
    </row>
    <row r="191" spans="2:65" s="11" customFormat="1" ht="16.5" customHeight="1">
      <c r="B191" s="184"/>
      <c r="C191" s="185"/>
      <c r="D191" s="185"/>
      <c r="E191" s="186" t="s">
        <v>22</v>
      </c>
      <c r="F191" s="293" t="s">
        <v>437</v>
      </c>
      <c r="G191" s="294"/>
      <c r="H191" s="294"/>
      <c r="I191" s="294"/>
      <c r="J191" s="185"/>
      <c r="K191" s="187">
        <v>2.738</v>
      </c>
      <c r="L191" s="185"/>
      <c r="M191" s="185"/>
      <c r="N191" s="185"/>
      <c r="O191" s="185"/>
      <c r="P191" s="185"/>
      <c r="Q191" s="185"/>
      <c r="R191" s="188"/>
      <c r="T191" s="189"/>
      <c r="U191" s="185"/>
      <c r="V191" s="185"/>
      <c r="W191" s="185"/>
      <c r="X191" s="185"/>
      <c r="Y191" s="185"/>
      <c r="Z191" s="185"/>
      <c r="AA191" s="190"/>
      <c r="AT191" s="191" t="s">
        <v>158</v>
      </c>
      <c r="AU191" s="191" t="s">
        <v>105</v>
      </c>
      <c r="AV191" s="11" t="s">
        <v>105</v>
      </c>
      <c r="AW191" s="11" t="s">
        <v>36</v>
      </c>
      <c r="AX191" s="11" t="s">
        <v>86</v>
      </c>
      <c r="AY191" s="191" t="s">
        <v>150</v>
      </c>
    </row>
    <row r="192" spans="2:65" s="1" customFormat="1" ht="38.25" customHeight="1">
      <c r="B192" s="38"/>
      <c r="C192" s="170" t="s">
        <v>242</v>
      </c>
      <c r="D192" s="170" t="s">
        <v>151</v>
      </c>
      <c r="E192" s="171" t="s">
        <v>438</v>
      </c>
      <c r="F192" s="285" t="s">
        <v>439</v>
      </c>
      <c r="G192" s="285"/>
      <c r="H192" s="285"/>
      <c r="I192" s="285"/>
      <c r="J192" s="172" t="s">
        <v>154</v>
      </c>
      <c r="K192" s="173">
        <v>151.732</v>
      </c>
      <c r="L192" s="286">
        <v>0</v>
      </c>
      <c r="M192" s="287"/>
      <c r="N192" s="288">
        <f>ROUND(L192*K192,2)</f>
        <v>0</v>
      </c>
      <c r="O192" s="288"/>
      <c r="P192" s="288"/>
      <c r="Q192" s="288"/>
      <c r="R192" s="40"/>
      <c r="T192" s="174" t="s">
        <v>22</v>
      </c>
      <c r="U192" s="47" t="s">
        <v>43</v>
      </c>
      <c r="V192" s="39"/>
      <c r="W192" s="175">
        <f>V192*K192</f>
        <v>0</v>
      </c>
      <c r="X192" s="175">
        <v>2.16</v>
      </c>
      <c r="Y192" s="175">
        <f>X192*K192</f>
        <v>327.74112000000002</v>
      </c>
      <c r="Z192" s="175">
        <v>0</v>
      </c>
      <c r="AA192" s="176">
        <f>Z192*K192</f>
        <v>0</v>
      </c>
      <c r="AR192" s="22" t="s">
        <v>155</v>
      </c>
      <c r="AT192" s="22" t="s">
        <v>151</v>
      </c>
      <c r="AU192" s="22" t="s">
        <v>105</v>
      </c>
      <c r="AY192" s="22" t="s">
        <v>150</v>
      </c>
      <c r="BE192" s="113">
        <f>IF(U192="základní",N192,0)</f>
        <v>0</v>
      </c>
      <c r="BF192" s="113">
        <f>IF(U192="snížená",N192,0)</f>
        <v>0</v>
      </c>
      <c r="BG192" s="113">
        <f>IF(U192="zákl. přenesená",N192,0)</f>
        <v>0</v>
      </c>
      <c r="BH192" s="113">
        <f>IF(U192="sníž. přenesená",N192,0)</f>
        <v>0</v>
      </c>
      <c r="BI192" s="113">
        <f>IF(U192="nulová",N192,0)</f>
        <v>0</v>
      </c>
      <c r="BJ192" s="22" t="s">
        <v>86</v>
      </c>
      <c r="BK192" s="113">
        <f>ROUND(L192*K192,2)</f>
        <v>0</v>
      </c>
      <c r="BL192" s="22" t="s">
        <v>155</v>
      </c>
      <c r="BM192" s="22" t="s">
        <v>440</v>
      </c>
    </row>
    <row r="193" spans="2:65" s="10" customFormat="1" ht="16.5" customHeight="1">
      <c r="B193" s="177"/>
      <c r="C193" s="178"/>
      <c r="D193" s="178"/>
      <c r="E193" s="179" t="s">
        <v>22</v>
      </c>
      <c r="F193" s="289" t="s">
        <v>413</v>
      </c>
      <c r="G193" s="290"/>
      <c r="H193" s="290"/>
      <c r="I193" s="290"/>
      <c r="J193" s="178"/>
      <c r="K193" s="179" t="s">
        <v>22</v>
      </c>
      <c r="L193" s="178"/>
      <c r="M193" s="178"/>
      <c r="N193" s="178"/>
      <c r="O193" s="178"/>
      <c r="P193" s="178"/>
      <c r="Q193" s="178"/>
      <c r="R193" s="180"/>
      <c r="T193" s="181"/>
      <c r="U193" s="178"/>
      <c r="V193" s="178"/>
      <c r="W193" s="178"/>
      <c r="X193" s="178"/>
      <c r="Y193" s="178"/>
      <c r="Z193" s="178"/>
      <c r="AA193" s="182"/>
      <c r="AT193" s="183" t="s">
        <v>158</v>
      </c>
      <c r="AU193" s="183" t="s">
        <v>105</v>
      </c>
      <c r="AV193" s="10" t="s">
        <v>86</v>
      </c>
      <c r="AW193" s="10" t="s">
        <v>36</v>
      </c>
      <c r="AX193" s="10" t="s">
        <v>78</v>
      </c>
      <c r="AY193" s="183" t="s">
        <v>150</v>
      </c>
    </row>
    <row r="194" spans="2:65" s="11" customFormat="1" ht="16.5" customHeight="1">
      <c r="B194" s="184"/>
      <c r="C194" s="185"/>
      <c r="D194" s="185"/>
      <c r="E194" s="186" t="s">
        <v>22</v>
      </c>
      <c r="F194" s="291" t="s">
        <v>441</v>
      </c>
      <c r="G194" s="292"/>
      <c r="H194" s="292"/>
      <c r="I194" s="292"/>
      <c r="J194" s="185"/>
      <c r="K194" s="187">
        <v>147.26400000000001</v>
      </c>
      <c r="L194" s="185"/>
      <c r="M194" s="185"/>
      <c r="N194" s="185"/>
      <c r="O194" s="185"/>
      <c r="P194" s="185"/>
      <c r="Q194" s="185"/>
      <c r="R194" s="188"/>
      <c r="T194" s="189"/>
      <c r="U194" s="185"/>
      <c r="V194" s="185"/>
      <c r="W194" s="185"/>
      <c r="X194" s="185"/>
      <c r="Y194" s="185"/>
      <c r="Z194" s="185"/>
      <c r="AA194" s="190"/>
      <c r="AT194" s="191" t="s">
        <v>158</v>
      </c>
      <c r="AU194" s="191" t="s">
        <v>105</v>
      </c>
      <c r="AV194" s="11" t="s">
        <v>105</v>
      </c>
      <c r="AW194" s="11" t="s">
        <v>36</v>
      </c>
      <c r="AX194" s="11" t="s">
        <v>78</v>
      </c>
      <c r="AY194" s="191" t="s">
        <v>150</v>
      </c>
    </row>
    <row r="195" spans="2:65" s="10" customFormat="1" ht="16.5" customHeight="1">
      <c r="B195" s="177"/>
      <c r="C195" s="178"/>
      <c r="D195" s="178"/>
      <c r="E195" s="179" t="s">
        <v>22</v>
      </c>
      <c r="F195" s="315" t="s">
        <v>414</v>
      </c>
      <c r="G195" s="316"/>
      <c r="H195" s="316"/>
      <c r="I195" s="316"/>
      <c r="J195" s="178"/>
      <c r="K195" s="179" t="s">
        <v>22</v>
      </c>
      <c r="L195" s="178"/>
      <c r="M195" s="178"/>
      <c r="N195" s="178"/>
      <c r="O195" s="178"/>
      <c r="P195" s="178"/>
      <c r="Q195" s="178"/>
      <c r="R195" s="180"/>
      <c r="T195" s="181"/>
      <c r="U195" s="178"/>
      <c r="V195" s="178"/>
      <c r="W195" s="178"/>
      <c r="X195" s="178"/>
      <c r="Y195" s="178"/>
      <c r="Z195" s="178"/>
      <c r="AA195" s="182"/>
      <c r="AT195" s="183" t="s">
        <v>158</v>
      </c>
      <c r="AU195" s="183" t="s">
        <v>105</v>
      </c>
      <c r="AV195" s="10" t="s">
        <v>86</v>
      </c>
      <c r="AW195" s="10" t="s">
        <v>36</v>
      </c>
      <c r="AX195" s="10" t="s">
        <v>78</v>
      </c>
      <c r="AY195" s="183" t="s">
        <v>150</v>
      </c>
    </row>
    <row r="196" spans="2:65" s="11" customFormat="1" ht="16.5" customHeight="1">
      <c r="B196" s="184"/>
      <c r="C196" s="185"/>
      <c r="D196" s="185"/>
      <c r="E196" s="186" t="s">
        <v>22</v>
      </c>
      <c r="F196" s="291" t="s">
        <v>442</v>
      </c>
      <c r="G196" s="292"/>
      <c r="H196" s="292"/>
      <c r="I196" s="292"/>
      <c r="J196" s="185"/>
      <c r="K196" s="187">
        <v>1.1759999999999999</v>
      </c>
      <c r="L196" s="185"/>
      <c r="M196" s="185"/>
      <c r="N196" s="185"/>
      <c r="O196" s="185"/>
      <c r="P196" s="185"/>
      <c r="Q196" s="185"/>
      <c r="R196" s="188"/>
      <c r="T196" s="189"/>
      <c r="U196" s="185"/>
      <c r="V196" s="185"/>
      <c r="W196" s="185"/>
      <c r="X196" s="185"/>
      <c r="Y196" s="185"/>
      <c r="Z196" s="185"/>
      <c r="AA196" s="190"/>
      <c r="AT196" s="191" t="s">
        <v>158</v>
      </c>
      <c r="AU196" s="191" t="s">
        <v>105</v>
      </c>
      <c r="AV196" s="11" t="s">
        <v>105</v>
      </c>
      <c r="AW196" s="11" t="s">
        <v>36</v>
      </c>
      <c r="AX196" s="11" t="s">
        <v>78</v>
      </c>
      <c r="AY196" s="191" t="s">
        <v>150</v>
      </c>
    </row>
    <row r="197" spans="2:65" s="11" customFormat="1" ht="16.5" customHeight="1">
      <c r="B197" s="184"/>
      <c r="C197" s="185"/>
      <c r="D197" s="185"/>
      <c r="E197" s="186" t="s">
        <v>22</v>
      </c>
      <c r="F197" s="291" t="s">
        <v>443</v>
      </c>
      <c r="G197" s="292"/>
      <c r="H197" s="292"/>
      <c r="I197" s="292"/>
      <c r="J197" s="185"/>
      <c r="K197" s="187">
        <v>1.512</v>
      </c>
      <c r="L197" s="185"/>
      <c r="M197" s="185"/>
      <c r="N197" s="185"/>
      <c r="O197" s="185"/>
      <c r="P197" s="185"/>
      <c r="Q197" s="185"/>
      <c r="R197" s="188"/>
      <c r="T197" s="189"/>
      <c r="U197" s="185"/>
      <c r="V197" s="185"/>
      <c r="W197" s="185"/>
      <c r="X197" s="185"/>
      <c r="Y197" s="185"/>
      <c r="Z197" s="185"/>
      <c r="AA197" s="190"/>
      <c r="AT197" s="191" t="s">
        <v>158</v>
      </c>
      <c r="AU197" s="191" t="s">
        <v>105</v>
      </c>
      <c r="AV197" s="11" t="s">
        <v>105</v>
      </c>
      <c r="AW197" s="11" t="s">
        <v>36</v>
      </c>
      <c r="AX197" s="11" t="s">
        <v>78</v>
      </c>
      <c r="AY197" s="191" t="s">
        <v>150</v>
      </c>
    </row>
    <row r="198" spans="2:65" s="11" customFormat="1" ht="16.5" customHeight="1">
      <c r="B198" s="184"/>
      <c r="C198" s="185"/>
      <c r="D198" s="185"/>
      <c r="E198" s="186" t="s">
        <v>22</v>
      </c>
      <c r="F198" s="291" t="s">
        <v>444</v>
      </c>
      <c r="G198" s="292"/>
      <c r="H198" s="292"/>
      <c r="I198" s="292"/>
      <c r="J198" s="185"/>
      <c r="K198" s="187">
        <v>0.7</v>
      </c>
      <c r="L198" s="185"/>
      <c r="M198" s="185"/>
      <c r="N198" s="185"/>
      <c r="O198" s="185"/>
      <c r="P198" s="185"/>
      <c r="Q198" s="185"/>
      <c r="R198" s="188"/>
      <c r="T198" s="189"/>
      <c r="U198" s="185"/>
      <c r="V198" s="185"/>
      <c r="W198" s="185"/>
      <c r="X198" s="185"/>
      <c r="Y198" s="185"/>
      <c r="Z198" s="185"/>
      <c r="AA198" s="190"/>
      <c r="AT198" s="191" t="s">
        <v>158</v>
      </c>
      <c r="AU198" s="191" t="s">
        <v>105</v>
      </c>
      <c r="AV198" s="11" t="s">
        <v>105</v>
      </c>
      <c r="AW198" s="11" t="s">
        <v>36</v>
      </c>
      <c r="AX198" s="11" t="s">
        <v>78</v>
      </c>
      <c r="AY198" s="191" t="s">
        <v>150</v>
      </c>
    </row>
    <row r="199" spans="2:65" s="11" customFormat="1" ht="16.5" customHeight="1">
      <c r="B199" s="184"/>
      <c r="C199" s="185"/>
      <c r="D199" s="185"/>
      <c r="E199" s="186" t="s">
        <v>22</v>
      </c>
      <c r="F199" s="291" t="s">
        <v>445</v>
      </c>
      <c r="G199" s="292"/>
      <c r="H199" s="292"/>
      <c r="I199" s="292"/>
      <c r="J199" s="185"/>
      <c r="K199" s="187">
        <v>1.08</v>
      </c>
      <c r="L199" s="185"/>
      <c r="M199" s="185"/>
      <c r="N199" s="185"/>
      <c r="O199" s="185"/>
      <c r="P199" s="185"/>
      <c r="Q199" s="185"/>
      <c r="R199" s="188"/>
      <c r="T199" s="189"/>
      <c r="U199" s="185"/>
      <c r="V199" s="185"/>
      <c r="W199" s="185"/>
      <c r="X199" s="185"/>
      <c r="Y199" s="185"/>
      <c r="Z199" s="185"/>
      <c r="AA199" s="190"/>
      <c r="AT199" s="191" t="s">
        <v>158</v>
      </c>
      <c r="AU199" s="191" t="s">
        <v>105</v>
      </c>
      <c r="AV199" s="11" t="s">
        <v>105</v>
      </c>
      <c r="AW199" s="11" t="s">
        <v>36</v>
      </c>
      <c r="AX199" s="11" t="s">
        <v>78</v>
      </c>
      <c r="AY199" s="191" t="s">
        <v>150</v>
      </c>
    </row>
    <row r="200" spans="2:65" s="12" customFormat="1" ht="16.5" customHeight="1">
      <c r="B200" s="192"/>
      <c r="C200" s="193"/>
      <c r="D200" s="193"/>
      <c r="E200" s="194" t="s">
        <v>22</v>
      </c>
      <c r="F200" s="295" t="s">
        <v>177</v>
      </c>
      <c r="G200" s="296"/>
      <c r="H200" s="296"/>
      <c r="I200" s="296"/>
      <c r="J200" s="193"/>
      <c r="K200" s="195">
        <v>151.732</v>
      </c>
      <c r="L200" s="193"/>
      <c r="M200" s="193"/>
      <c r="N200" s="193"/>
      <c r="O200" s="193"/>
      <c r="P200" s="193"/>
      <c r="Q200" s="193"/>
      <c r="R200" s="196"/>
      <c r="T200" s="197"/>
      <c r="U200" s="193"/>
      <c r="V200" s="193"/>
      <c r="W200" s="193"/>
      <c r="X200" s="193"/>
      <c r="Y200" s="193"/>
      <c r="Z200" s="193"/>
      <c r="AA200" s="198"/>
      <c r="AT200" s="199" t="s">
        <v>158</v>
      </c>
      <c r="AU200" s="199" t="s">
        <v>105</v>
      </c>
      <c r="AV200" s="12" t="s">
        <v>155</v>
      </c>
      <c r="AW200" s="12" t="s">
        <v>36</v>
      </c>
      <c r="AX200" s="12" t="s">
        <v>86</v>
      </c>
      <c r="AY200" s="199" t="s">
        <v>150</v>
      </c>
    </row>
    <row r="201" spans="2:65" s="1" customFormat="1" ht="25.5" customHeight="1">
      <c r="B201" s="38"/>
      <c r="C201" s="170" t="s">
        <v>250</v>
      </c>
      <c r="D201" s="170" t="s">
        <v>151</v>
      </c>
      <c r="E201" s="171" t="s">
        <v>446</v>
      </c>
      <c r="F201" s="285" t="s">
        <v>447</v>
      </c>
      <c r="G201" s="285"/>
      <c r="H201" s="285"/>
      <c r="I201" s="285"/>
      <c r="J201" s="172" t="s">
        <v>154</v>
      </c>
      <c r="K201" s="173">
        <v>100.32</v>
      </c>
      <c r="L201" s="286">
        <v>0</v>
      </c>
      <c r="M201" s="287"/>
      <c r="N201" s="288">
        <f>ROUND(L201*K201,2)</f>
        <v>0</v>
      </c>
      <c r="O201" s="288"/>
      <c r="P201" s="288"/>
      <c r="Q201" s="288"/>
      <c r="R201" s="40"/>
      <c r="T201" s="174" t="s">
        <v>22</v>
      </c>
      <c r="U201" s="47" t="s">
        <v>43</v>
      </c>
      <c r="V201" s="39"/>
      <c r="W201" s="175">
        <f>V201*K201</f>
        <v>0</v>
      </c>
      <c r="X201" s="175">
        <v>0</v>
      </c>
      <c r="Y201" s="175">
        <f>X201*K201</f>
        <v>0</v>
      </c>
      <c r="Z201" s="175">
        <v>0</v>
      </c>
      <c r="AA201" s="176">
        <f>Z201*K201</f>
        <v>0</v>
      </c>
      <c r="AR201" s="22" t="s">
        <v>155</v>
      </c>
      <c r="AT201" s="22" t="s">
        <v>151</v>
      </c>
      <c r="AU201" s="22" t="s">
        <v>105</v>
      </c>
      <c r="AY201" s="22" t="s">
        <v>150</v>
      </c>
      <c r="BE201" s="113">
        <f>IF(U201="základní",N201,0)</f>
        <v>0</v>
      </c>
      <c r="BF201" s="113">
        <f>IF(U201="snížená",N201,0)</f>
        <v>0</v>
      </c>
      <c r="BG201" s="113">
        <f>IF(U201="zákl. přenesená",N201,0)</f>
        <v>0</v>
      </c>
      <c r="BH201" s="113">
        <f>IF(U201="sníž. přenesená",N201,0)</f>
        <v>0</v>
      </c>
      <c r="BI201" s="113">
        <f>IF(U201="nulová",N201,0)</f>
        <v>0</v>
      </c>
      <c r="BJ201" s="22" t="s">
        <v>86</v>
      </c>
      <c r="BK201" s="113">
        <f>ROUND(L201*K201,2)</f>
        <v>0</v>
      </c>
      <c r="BL201" s="22" t="s">
        <v>155</v>
      </c>
      <c r="BM201" s="22" t="s">
        <v>448</v>
      </c>
    </row>
    <row r="202" spans="2:65" s="1" customFormat="1" ht="16.5" customHeight="1">
      <c r="B202" s="38"/>
      <c r="C202" s="39"/>
      <c r="D202" s="39"/>
      <c r="E202" s="39"/>
      <c r="F202" s="297" t="s">
        <v>449</v>
      </c>
      <c r="G202" s="298"/>
      <c r="H202" s="298"/>
      <c r="I202" s="298"/>
      <c r="J202" s="39"/>
      <c r="K202" s="39"/>
      <c r="L202" s="39"/>
      <c r="M202" s="39"/>
      <c r="N202" s="39"/>
      <c r="O202" s="39"/>
      <c r="P202" s="39"/>
      <c r="Q202" s="39"/>
      <c r="R202" s="40"/>
      <c r="T202" s="146"/>
      <c r="U202" s="39"/>
      <c r="V202" s="39"/>
      <c r="W202" s="39"/>
      <c r="X202" s="39"/>
      <c r="Y202" s="39"/>
      <c r="Z202" s="39"/>
      <c r="AA202" s="81"/>
      <c r="AT202" s="22" t="s">
        <v>191</v>
      </c>
      <c r="AU202" s="22" t="s">
        <v>105</v>
      </c>
    </row>
    <row r="203" spans="2:65" s="11" customFormat="1" ht="16.5" customHeight="1">
      <c r="B203" s="184"/>
      <c r="C203" s="185"/>
      <c r="D203" s="185"/>
      <c r="E203" s="186" t="s">
        <v>22</v>
      </c>
      <c r="F203" s="291" t="s">
        <v>450</v>
      </c>
      <c r="G203" s="292"/>
      <c r="H203" s="292"/>
      <c r="I203" s="292"/>
      <c r="J203" s="185"/>
      <c r="K203" s="187">
        <v>100.32</v>
      </c>
      <c r="L203" s="185"/>
      <c r="M203" s="185"/>
      <c r="N203" s="185"/>
      <c r="O203" s="185"/>
      <c r="P203" s="185"/>
      <c r="Q203" s="185"/>
      <c r="R203" s="188"/>
      <c r="T203" s="189"/>
      <c r="U203" s="185"/>
      <c r="V203" s="185"/>
      <c r="W203" s="185"/>
      <c r="X203" s="185"/>
      <c r="Y203" s="185"/>
      <c r="Z203" s="185"/>
      <c r="AA203" s="190"/>
      <c r="AT203" s="191" t="s">
        <v>158</v>
      </c>
      <c r="AU203" s="191" t="s">
        <v>105</v>
      </c>
      <c r="AV203" s="11" t="s">
        <v>105</v>
      </c>
      <c r="AW203" s="11" t="s">
        <v>36</v>
      </c>
      <c r="AX203" s="11" t="s">
        <v>86</v>
      </c>
      <c r="AY203" s="191" t="s">
        <v>150</v>
      </c>
    </row>
    <row r="204" spans="2:65" s="1" customFormat="1" ht="16.5" customHeight="1">
      <c r="B204" s="38"/>
      <c r="C204" s="170" t="s">
        <v>256</v>
      </c>
      <c r="D204" s="170" t="s">
        <v>151</v>
      </c>
      <c r="E204" s="171" t="s">
        <v>451</v>
      </c>
      <c r="F204" s="285" t="s">
        <v>452</v>
      </c>
      <c r="G204" s="285"/>
      <c r="H204" s="285"/>
      <c r="I204" s="285"/>
      <c r="J204" s="172" t="s">
        <v>259</v>
      </c>
      <c r="K204" s="173">
        <v>24.84</v>
      </c>
      <c r="L204" s="286">
        <v>0</v>
      </c>
      <c r="M204" s="287"/>
      <c r="N204" s="288">
        <f>ROUND(L204*K204,2)</f>
        <v>0</v>
      </c>
      <c r="O204" s="288"/>
      <c r="P204" s="288"/>
      <c r="Q204" s="288"/>
      <c r="R204" s="40"/>
      <c r="T204" s="174" t="s">
        <v>22</v>
      </c>
      <c r="U204" s="47" t="s">
        <v>43</v>
      </c>
      <c r="V204" s="39"/>
      <c r="W204" s="175">
        <f>V204*K204</f>
        <v>0</v>
      </c>
      <c r="X204" s="175">
        <v>2.47E-3</v>
      </c>
      <c r="Y204" s="175">
        <f>X204*K204</f>
        <v>6.1354800000000001E-2</v>
      </c>
      <c r="Z204" s="175">
        <v>0</v>
      </c>
      <c r="AA204" s="176">
        <f>Z204*K204</f>
        <v>0</v>
      </c>
      <c r="AR204" s="22" t="s">
        <v>155</v>
      </c>
      <c r="AT204" s="22" t="s">
        <v>151</v>
      </c>
      <c r="AU204" s="22" t="s">
        <v>105</v>
      </c>
      <c r="AY204" s="22" t="s">
        <v>150</v>
      </c>
      <c r="BE204" s="113">
        <f>IF(U204="základní",N204,0)</f>
        <v>0</v>
      </c>
      <c r="BF204" s="113">
        <f>IF(U204="snížená",N204,0)</f>
        <v>0</v>
      </c>
      <c r="BG204" s="113">
        <f>IF(U204="zákl. přenesená",N204,0)</f>
        <v>0</v>
      </c>
      <c r="BH204" s="113">
        <f>IF(U204="sníž. přenesená",N204,0)</f>
        <v>0</v>
      </c>
      <c r="BI204" s="113">
        <f>IF(U204="nulová",N204,0)</f>
        <v>0</v>
      </c>
      <c r="BJ204" s="22" t="s">
        <v>86</v>
      </c>
      <c r="BK204" s="113">
        <f>ROUND(L204*K204,2)</f>
        <v>0</v>
      </c>
      <c r="BL204" s="22" t="s">
        <v>155</v>
      </c>
      <c r="BM204" s="22" t="s">
        <v>453</v>
      </c>
    </row>
    <row r="205" spans="2:65" s="11" customFormat="1" ht="16.5" customHeight="1">
      <c r="B205" s="184"/>
      <c r="C205" s="185"/>
      <c r="D205" s="185"/>
      <c r="E205" s="186" t="s">
        <v>22</v>
      </c>
      <c r="F205" s="293" t="s">
        <v>454</v>
      </c>
      <c r="G205" s="294"/>
      <c r="H205" s="294"/>
      <c r="I205" s="294"/>
      <c r="J205" s="185"/>
      <c r="K205" s="187">
        <v>24.84</v>
      </c>
      <c r="L205" s="185"/>
      <c r="M205" s="185"/>
      <c r="N205" s="185"/>
      <c r="O205" s="185"/>
      <c r="P205" s="185"/>
      <c r="Q205" s="185"/>
      <c r="R205" s="188"/>
      <c r="T205" s="189"/>
      <c r="U205" s="185"/>
      <c r="V205" s="185"/>
      <c r="W205" s="185"/>
      <c r="X205" s="185"/>
      <c r="Y205" s="185"/>
      <c r="Z205" s="185"/>
      <c r="AA205" s="190"/>
      <c r="AT205" s="191" t="s">
        <v>158</v>
      </c>
      <c r="AU205" s="191" t="s">
        <v>105</v>
      </c>
      <c r="AV205" s="11" t="s">
        <v>105</v>
      </c>
      <c r="AW205" s="11" t="s">
        <v>36</v>
      </c>
      <c r="AX205" s="11" t="s">
        <v>86</v>
      </c>
      <c r="AY205" s="191" t="s">
        <v>150</v>
      </c>
    </row>
    <row r="206" spans="2:65" s="1" customFormat="1" ht="16.5" customHeight="1">
      <c r="B206" s="38"/>
      <c r="C206" s="170" t="s">
        <v>266</v>
      </c>
      <c r="D206" s="170" t="s">
        <v>151</v>
      </c>
      <c r="E206" s="171" t="s">
        <v>455</v>
      </c>
      <c r="F206" s="285" t="s">
        <v>456</v>
      </c>
      <c r="G206" s="285"/>
      <c r="H206" s="285"/>
      <c r="I206" s="285"/>
      <c r="J206" s="172" t="s">
        <v>259</v>
      </c>
      <c r="K206" s="173">
        <v>24.84</v>
      </c>
      <c r="L206" s="286">
        <v>0</v>
      </c>
      <c r="M206" s="287"/>
      <c r="N206" s="288">
        <f>ROUND(L206*K206,2)</f>
        <v>0</v>
      </c>
      <c r="O206" s="288"/>
      <c r="P206" s="288"/>
      <c r="Q206" s="288"/>
      <c r="R206" s="40"/>
      <c r="T206" s="174" t="s">
        <v>22</v>
      </c>
      <c r="U206" s="47" t="s">
        <v>43</v>
      </c>
      <c r="V206" s="39"/>
      <c r="W206" s="175">
        <f>V206*K206</f>
        <v>0</v>
      </c>
      <c r="X206" s="175">
        <v>0</v>
      </c>
      <c r="Y206" s="175">
        <f>X206*K206</f>
        <v>0</v>
      </c>
      <c r="Z206" s="175">
        <v>0</v>
      </c>
      <c r="AA206" s="176">
        <f>Z206*K206</f>
        <v>0</v>
      </c>
      <c r="AR206" s="22" t="s">
        <v>155</v>
      </c>
      <c r="AT206" s="22" t="s">
        <v>151</v>
      </c>
      <c r="AU206" s="22" t="s">
        <v>105</v>
      </c>
      <c r="AY206" s="22" t="s">
        <v>150</v>
      </c>
      <c r="BE206" s="113">
        <f>IF(U206="základní",N206,0)</f>
        <v>0</v>
      </c>
      <c r="BF206" s="113">
        <f>IF(U206="snížená",N206,0)</f>
        <v>0</v>
      </c>
      <c r="BG206" s="113">
        <f>IF(U206="zákl. přenesená",N206,0)</f>
        <v>0</v>
      </c>
      <c r="BH206" s="113">
        <f>IF(U206="sníž. přenesená",N206,0)</f>
        <v>0</v>
      </c>
      <c r="BI206" s="113">
        <f>IF(U206="nulová",N206,0)</f>
        <v>0</v>
      </c>
      <c r="BJ206" s="22" t="s">
        <v>86</v>
      </c>
      <c r="BK206" s="113">
        <f>ROUND(L206*K206,2)</f>
        <v>0</v>
      </c>
      <c r="BL206" s="22" t="s">
        <v>155</v>
      </c>
      <c r="BM206" s="22" t="s">
        <v>457</v>
      </c>
    </row>
    <row r="207" spans="2:65" s="1" customFormat="1" ht="25.5" customHeight="1">
      <c r="B207" s="38"/>
      <c r="C207" s="170" t="s">
        <v>270</v>
      </c>
      <c r="D207" s="170" t="s">
        <v>151</v>
      </c>
      <c r="E207" s="171" t="s">
        <v>458</v>
      </c>
      <c r="F207" s="285" t="s">
        <v>459</v>
      </c>
      <c r="G207" s="285"/>
      <c r="H207" s="285"/>
      <c r="I207" s="285"/>
      <c r="J207" s="172" t="s">
        <v>167</v>
      </c>
      <c r="K207" s="173">
        <v>13.694000000000001</v>
      </c>
      <c r="L207" s="286">
        <v>0</v>
      </c>
      <c r="M207" s="287"/>
      <c r="N207" s="288">
        <f>ROUND(L207*K207,2)</f>
        <v>0</v>
      </c>
      <c r="O207" s="288"/>
      <c r="P207" s="288"/>
      <c r="Q207" s="288"/>
      <c r="R207" s="40"/>
      <c r="T207" s="174" t="s">
        <v>22</v>
      </c>
      <c r="U207" s="47" t="s">
        <v>43</v>
      </c>
      <c r="V207" s="39"/>
      <c r="W207" s="175">
        <f>V207*K207</f>
        <v>0</v>
      </c>
      <c r="X207" s="175">
        <v>1.0601700000000001</v>
      </c>
      <c r="Y207" s="175">
        <f>X207*K207</f>
        <v>14.517967980000002</v>
      </c>
      <c r="Z207" s="175">
        <v>0</v>
      </c>
      <c r="AA207" s="176">
        <f>Z207*K207</f>
        <v>0</v>
      </c>
      <c r="AR207" s="22" t="s">
        <v>155</v>
      </c>
      <c r="AT207" s="22" t="s">
        <v>151</v>
      </c>
      <c r="AU207" s="22" t="s">
        <v>105</v>
      </c>
      <c r="AY207" s="22" t="s">
        <v>150</v>
      </c>
      <c r="BE207" s="113">
        <f>IF(U207="základní",N207,0)</f>
        <v>0</v>
      </c>
      <c r="BF207" s="113">
        <f>IF(U207="snížená",N207,0)</f>
        <v>0</v>
      </c>
      <c r="BG207" s="113">
        <f>IF(U207="zákl. přenesená",N207,0)</f>
        <v>0</v>
      </c>
      <c r="BH207" s="113">
        <f>IF(U207="sníž. přenesená",N207,0)</f>
        <v>0</v>
      </c>
      <c r="BI207" s="113">
        <f>IF(U207="nulová",N207,0)</f>
        <v>0</v>
      </c>
      <c r="BJ207" s="22" t="s">
        <v>86</v>
      </c>
      <c r="BK207" s="113">
        <f>ROUND(L207*K207,2)</f>
        <v>0</v>
      </c>
      <c r="BL207" s="22" t="s">
        <v>155</v>
      </c>
      <c r="BM207" s="22" t="s">
        <v>460</v>
      </c>
    </row>
    <row r="208" spans="2:65" s="11" customFormat="1" ht="16.5" customHeight="1">
      <c r="B208" s="184"/>
      <c r="C208" s="185"/>
      <c r="D208" s="185"/>
      <c r="E208" s="186" t="s">
        <v>22</v>
      </c>
      <c r="F208" s="293" t="s">
        <v>461</v>
      </c>
      <c r="G208" s="294"/>
      <c r="H208" s="294"/>
      <c r="I208" s="294"/>
      <c r="J208" s="185"/>
      <c r="K208" s="187">
        <v>13.694000000000001</v>
      </c>
      <c r="L208" s="185"/>
      <c r="M208" s="185"/>
      <c r="N208" s="185"/>
      <c r="O208" s="185"/>
      <c r="P208" s="185"/>
      <c r="Q208" s="185"/>
      <c r="R208" s="188"/>
      <c r="T208" s="189"/>
      <c r="U208" s="185"/>
      <c r="V208" s="185"/>
      <c r="W208" s="185"/>
      <c r="X208" s="185"/>
      <c r="Y208" s="185"/>
      <c r="Z208" s="185"/>
      <c r="AA208" s="190"/>
      <c r="AT208" s="191" t="s">
        <v>158</v>
      </c>
      <c r="AU208" s="191" t="s">
        <v>105</v>
      </c>
      <c r="AV208" s="11" t="s">
        <v>105</v>
      </c>
      <c r="AW208" s="11" t="s">
        <v>36</v>
      </c>
      <c r="AX208" s="11" t="s">
        <v>86</v>
      </c>
      <c r="AY208" s="191" t="s">
        <v>150</v>
      </c>
    </row>
    <row r="209" spans="2:65" s="1" customFormat="1" ht="16.5" customHeight="1">
      <c r="B209" s="38"/>
      <c r="C209" s="170" t="s">
        <v>10</v>
      </c>
      <c r="D209" s="170" t="s">
        <v>151</v>
      </c>
      <c r="E209" s="171" t="s">
        <v>462</v>
      </c>
      <c r="F209" s="285" t="s">
        <v>463</v>
      </c>
      <c r="G209" s="285"/>
      <c r="H209" s="285"/>
      <c r="I209" s="285"/>
      <c r="J209" s="172" t="s">
        <v>154</v>
      </c>
      <c r="K209" s="173">
        <v>2.7949999999999999</v>
      </c>
      <c r="L209" s="286">
        <v>0</v>
      </c>
      <c r="M209" s="287"/>
      <c r="N209" s="288">
        <f>ROUND(L209*K209,2)</f>
        <v>0</v>
      </c>
      <c r="O209" s="288"/>
      <c r="P209" s="288"/>
      <c r="Q209" s="288"/>
      <c r="R209" s="40"/>
      <c r="T209" s="174" t="s">
        <v>22</v>
      </c>
      <c r="U209" s="47" t="s">
        <v>43</v>
      </c>
      <c r="V209" s="39"/>
      <c r="W209" s="175">
        <f>V209*K209</f>
        <v>0</v>
      </c>
      <c r="X209" s="175">
        <v>0</v>
      </c>
      <c r="Y209" s="175">
        <f>X209*K209</f>
        <v>0</v>
      </c>
      <c r="Z209" s="175">
        <v>0</v>
      </c>
      <c r="AA209" s="176">
        <f>Z209*K209</f>
        <v>0</v>
      </c>
      <c r="AR209" s="22" t="s">
        <v>155</v>
      </c>
      <c r="AT209" s="22" t="s">
        <v>151</v>
      </c>
      <c r="AU209" s="22" t="s">
        <v>105</v>
      </c>
      <c r="AY209" s="22" t="s">
        <v>150</v>
      </c>
      <c r="BE209" s="113">
        <f>IF(U209="základní",N209,0)</f>
        <v>0</v>
      </c>
      <c r="BF209" s="113">
        <f>IF(U209="snížená",N209,0)</f>
        <v>0</v>
      </c>
      <c r="BG209" s="113">
        <f>IF(U209="zákl. přenesená",N209,0)</f>
        <v>0</v>
      </c>
      <c r="BH209" s="113">
        <f>IF(U209="sníž. přenesená",N209,0)</f>
        <v>0</v>
      </c>
      <c r="BI209" s="113">
        <f>IF(U209="nulová",N209,0)</f>
        <v>0</v>
      </c>
      <c r="BJ209" s="22" t="s">
        <v>86</v>
      </c>
      <c r="BK209" s="113">
        <f>ROUND(L209*K209,2)</f>
        <v>0</v>
      </c>
      <c r="BL209" s="22" t="s">
        <v>155</v>
      </c>
      <c r="BM209" s="22" t="s">
        <v>464</v>
      </c>
    </row>
    <row r="210" spans="2:65" s="11" customFormat="1" ht="16.5" customHeight="1">
      <c r="B210" s="184"/>
      <c r="C210" s="185"/>
      <c r="D210" s="185"/>
      <c r="E210" s="186" t="s">
        <v>22</v>
      </c>
      <c r="F210" s="293" t="s">
        <v>465</v>
      </c>
      <c r="G210" s="294"/>
      <c r="H210" s="294"/>
      <c r="I210" s="294"/>
      <c r="J210" s="185"/>
      <c r="K210" s="187">
        <v>2.7949999999999999</v>
      </c>
      <c r="L210" s="185"/>
      <c r="M210" s="185"/>
      <c r="N210" s="185"/>
      <c r="O210" s="185"/>
      <c r="P210" s="185"/>
      <c r="Q210" s="185"/>
      <c r="R210" s="188"/>
      <c r="T210" s="189"/>
      <c r="U210" s="185"/>
      <c r="V210" s="185"/>
      <c r="W210" s="185"/>
      <c r="X210" s="185"/>
      <c r="Y210" s="185"/>
      <c r="Z210" s="185"/>
      <c r="AA210" s="190"/>
      <c r="AT210" s="191" t="s">
        <v>158</v>
      </c>
      <c r="AU210" s="191" t="s">
        <v>105</v>
      </c>
      <c r="AV210" s="11" t="s">
        <v>105</v>
      </c>
      <c r="AW210" s="11" t="s">
        <v>36</v>
      </c>
      <c r="AX210" s="11" t="s">
        <v>86</v>
      </c>
      <c r="AY210" s="191" t="s">
        <v>150</v>
      </c>
    </row>
    <row r="211" spans="2:65" s="1" customFormat="1" ht="25.5" customHeight="1">
      <c r="B211" s="38"/>
      <c r="C211" s="170" t="s">
        <v>277</v>
      </c>
      <c r="D211" s="170" t="s">
        <v>151</v>
      </c>
      <c r="E211" s="171" t="s">
        <v>466</v>
      </c>
      <c r="F211" s="285" t="s">
        <v>467</v>
      </c>
      <c r="G211" s="285"/>
      <c r="H211" s="285"/>
      <c r="I211" s="285"/>
      <c r="J211" s="172" t="s">
        <v>154</v>
      </c>
      <c r="K211" s="173">
        <v>2.3199999999999998</v>
      </c>
      <c r="L211" s="286">
        <v>0</v>
      </c>
      <c r="M211" s="287"/>
      <c r="N211" s="288">
        <f>ROUND(L211*K211,2)</f>
        <v>0</v>
      </c>
      <c r="O211" s="288"/>
      <c r="P211" s="288"/>
      <c r="Q211" s="288"/>
      <c r="R211" s="40"/>
      <c r="T211" s="174" t="s">
        <v>22</v>
      </c>
      <c r="U211" s="47" t="s">
        <v>43</v>
      </c>
      <c r="V211" s="39"/>
      <c r="W211" s="175">
        <f>V211*K211</f>
        <v>0</v>
      </c>
      <c r="X211" s="175">
        <v>0</v>
      </c>
      <c r="Y211" s="175">
        <f>X211*K211</f>
        <v>0</v>
      </c>
      <c r="Z211" s="175">
        <v>0</v>
      </c>
      <c r="AA211" s="176">
        <f>Z211*K211</f>
        <v>0</v>
      </c>
      <c r="AR211" s="22" t="s">
        <v>155</v>
      </c>
      <c r="AT211" s="22" t="s">
        <v>151</v>
      </c>
      <c r="AU211" s="22" t="s">
        <v>105</v>
      </c>
      <c r="AY211" s="22" t="s">
        <v>150</v>
      </c>
      <c r="BE211" s="113">
        <f>IF(U211="základní",N211,0)</f>
        <v>0</v>
      </c>
      <c r="BF211" s="113">
        <f>IF(U211="snížená",N211,0)</f>
        <v>0</v>
      </c>
      <c r="BG211" s="113">
        <f>IF(U211="zákl. přenesená",N211,0)</f>
        <v>0</v>
      </c>
      <c r="BH211" s="113">
        <f>IF(U211="sníž. přenesená",N211,0)</f>
        <v>0</v>
      </c>
      <c r="BI211" s="113">
        <f>IF(U211="nulová",N211,0)</f>
        <v>0</v>
      </c>
      <c r="BJ211" s="22" t="s">
        <v>86</v>
      </c>
      <c r="BK211" s="113">
        <f>ROUND(L211*K211,2)</f>
        <v>0</v>
      </c>
      <c r="BL211" s="22" t="s">
        <v>155</v>
      </c>
      <c r="BM211" s="22" t="s">
        <v>468</v>
      </c>
    </row>
    <row r="212" spans="2:65" s="11" customFormat="1" ht="16.5" customHeight="1">
      <c r="B212" s="184"/>
      <c r="C212" s="185"/>
      <c r="D212" s="185"/>
      <c r="E212" s="186" t="s">
        <v>22</v>
      </c>
      <c r="F212" s="293" t="s">
        <v>469</v>
      </c>
      <c r="G212" s="294"/>
      <c r="H212" s="294"/>
      <c r="I212" s="294"/>
      <c r="J212" s="185"/>
      <c r="K212" s="187">
        <v>0.69599999999999995</v>
      </c>
      <c r="L212" s="185"/>
      <c r="M212" s="185"/>
      <c r="N212" s="185"/>
      <c r="O212" s="185"/>
      <c r="P212" s="185"/>
      <c r="Q212" s="185"/>
      <c r="R212" s="188"/>
      <c r="T212" s="189"/>
      <c r="U212" s="185"/>
      <c r="V212" s="185"/>
      <c r="W212" s="185"/>
      <c r="X212" s="185"/>
      <c r="Y212" s="185"/>
      <c r="Z212" s="185"/>
      <c r="AA212" s="190"/>
      <c r="AT212" s="191" t="s">
        <v>158</v>
      </c>
      <c r="AU212" s="191" t="s">
        <v>105</v>
      </c>
      <c r="AV212" s="11" t="s">
        <v>105</v>
      </c>
      <c r="AW212" s="11" t="s">
        <v>36</v>
      </c>
      <c r="AX212" s="11" t="s">
        <v>78</v>
      </c>
      <c r="AY212" s="191" t="s">
        <v>150</v>
      </c>
    </row>
    <row r="213" spans="2:65" s="11" customFormat="1" ht="16.5" customHeight="1">
      <c r="B213" s="184"/>
      <c r="C213" s="185"/>
      <c r="D213" s="185"/>
      <c r="E213" s="186" t="s">
        <v>22</v>
      </c>
      <c r="F213" s="291" t="s">
        <v>470</v>
      </c>
      <c r="G213" s="292"/>
      <c r="H213" s="292"/>
      <c r="I213" s="292"/>
      <c r="J213" s="185"/>
      <c r="K213" s="187">
        <v>1.1040000000000001</v>
      </c>
      <c r="L213" s="185"/>
      <c r="M213" s="185"/>
      <c r="N213" s="185"/>
      <c r="O213" s="185"/>
      <c r="P213" s="185"/>
      <c r="Q213" s="185"/>
      <c r="R213" s="188"/>
      <c r="T213" s="189"/>
      <c r="U213" s="185"/>
      <c r="V213" s="185"/>
      <c r="W213" s="185"/>
      <c r="X213" s="185"/>
      <c r="Y213" s="185"/>
      <c r="Z213" s="185"/>
      <c r="AA213" s="190"/>
      <c r="AT213" s="191" t="s">
        <v>158</v>
      </c>
      <c r="AU213" s="191" t="s">
        <v>105</v>
      </c>
      <c r="AV213" s="11" t="s">
        <v>105</v>
      </c>
      <c r="AW213" s="11" t="s">
        <v>36</v>
      </c>
      <c r="AX213" s="11" t="s">
        <v>78</v>
      </c>
      <c r="AY213" s="191" t="s">
        <v>150</v>
      </c>
    </row>
    <row r="214" spans="2:65" s="11" customFormat="1" ht="16.5" customHeight="1">
      <c r="B214" s="184"/>
      <c r="C214" s="185"/>
      <c r="D214" s="185"/>
      <c r="E214" s="186" t="s">
        <v>22</v>
      </c>
      <c r="F214" s="291" t="s">
        <v>471</v>
      </c>
      <c r="G214" s="292"/>
      <c r="H214" s="292"/>
      <c r="I214" s="292"/>
      <c r="J214" s="185"/>
      <c r="K214" s="187">
        <v>0.52</v>
      </c>
      <c r="L214" s="185"/>
      <c r="M214" s="185"/>
      <c r="N214" s="185"/>
      <c r="O214" s="185"/>
      <c r="P214" s="185"/>
      <c r="Q214" s="185"/>
      <c r="R214" s="188"/>
      <c r="T214" s="189"/>
      <c r="U214" s="185"/>
      <c r="V214" s="185"/>
      <c r="W214" s="185"/>
      <c r="X214" s="185"/>
      <c r="Y214" s="185"/>
      <c r="Z214" s="185"/>
      <c r="AA214" s="190"/>
      <c r="AT214" s="191" t="s">
        <v>158</v>
      </c>
      <c r="AU214" s="191" t="s">
        <v>105</v>
      </c>
      <c r="AV214" s="11" t="s">
        <v>105</v>
      </c>
      <c r="AW214" s="11" t="s">
        <v>36</v>
      </c>
      <c r="AX214" s="11" t="s">
        <v>78</v>
      </c>
      <c r="AY214" s="191" t="s">
        <v>150</v>
      </c>
    </row>
    <row r="215" spans="2:65" s="12" customFormat="1" ht="16.5" customHeight="1">
      <c r="B215" s="192"/>
      <c r="C215" s="193"/>
      <c r="D215" s="193"/>
      <c r="E215" s="194" t="s">
        <v>22</v>
      </c>
      <c r="F215" s="295" t="s">
        <v>177</v>
      </c>
      <c r="G215" s="296"/>
      <c r="H215" s="296"/>
      <c r="I215" s="296"/>
      <c r="J215" s="193"/>
      <c r="K215" s="195">
        <v>2.3199999999999998</v>
      </c>
      <c r="L215" s="193"/>
      <c r="M215" s="193"/>
      <c r="N215" s="193"/>
      <c r="O215" s="193"/>
      <c r="P215" s="193"/>
      <c r="Q215" s="193"/>
      <c r="R215" s="196"/>
      <c r="T215" s="197"/>
      <c r="U215" s="193"/>
      <c r="V215" s="193"/>
      <c r="W215" s="193"/>
      <c r="X215" s="193"/>
      <c r="Y215" s="193"/>
      <c r="Z215" s="193"/>
      <c r="AA215" s="198"/>
      <c r="AT215" s="199" t="s">
        <v>158</v>
      </c>
      <c r="AU215" s="199" t="s">
        <v>105</v>
      </c>
      <c r="AV215" s="12" t="s">
        <v>155</v>
      </c>
      <c r="AW215" s="12" t="s">
        <v>36</v>
      </c>
      <c r="AX215" s="12" t="s">
        <v>86</v>
      </c>
      <c r="AY215" s="199" t="s">
        <v>150</v>
      </c>
    </row>
    <row r="216" spans="2:65" s="1" customFormat="1" ht="16.5" customHeight="1">
      <c r="B216" s="38"/>
      <c r="C216" s="170" t="s">
        <v>282</v>
      </c>
      <c r="D216" s="170" t="s">
        <v>151</v>
      </c>
      <c r="E216" s="171" t="s">
        <v>472</v>
      </c>
      <c r="F216" s="285" t="s">
        <v>473</v>
      </c>
      <c r="G216" s="285"/>
      <c r="H216" s="285"/>
      <c r="I216" s="285"/>
      <c r="J216" s="172" t="s">
        <v>259</v>
      </c>
      <c r="K216" s="173">
        <v>11.96</v>
      </c>
      <c r="L216" s="286">
        <v>0</v>
      </c>
      <c r="M216" s="287"/>
      <c r="N216" s="288">
        <f>ROUND(L216*K216,2)</f>
        <v>0</v>
      </c>
      <c r="O216" s="288"/>
      <c r="P216" s="288"/>
      <c r="Q216" s="288"/>
      <c r="R216" s="40"/>
      <c r="T216" s="174" t="s">
        <v>22</v>
      </c>
      <c r="U216" s="47" t="s">
        <v>43</v>
      </c>
      <c r="V216" s="39"/>
      <c r="W216" s="175">
        <f>V216*K216</f>
        <v>0</v>
      </c>
      <c r="X216" s="175">
        <v>2.64E-3</v>
      </c>
      <c r="Y216" s="175">
        <f>X216*K216</f>
        <v>3.1574400000000002E-2</v>
      </c>
      <c r="Z216" s="175">
        <v>0</v>
      </c>
      <c r="AA216" s="176">
        <f>Z216*K216</f>
        <v>0</v>
      </c>
      <c r="AR216" s="22" t="s">
        <v>155</v>
      </c>
      <c r="AT216" s="22" t="s">
        <v>151</v>
      </c>
      <c r="AU216" s="22" t="s">
        <v>105</v>
      </c>
      <c r="AY216" s="22" t="s">
        <v>150</v>
      </c>
      <c r="BE216" s="113">
        <f>IF(U216="základní",N216,0)</f>
        <v>0</v>
      </c>
      <c r="BF216" s="113">
        <f>IF(U216="snížená",N216,0)</f>
        <v>0</v>
      </c>
      <c r="BG216" s="113">
        <f>IF(U216="zákl. přenesená",N216,0)</f>
        <v>0</v>
      </c>
      <c r="BH216" s="113">
        <f>IF(U216="sníž. přenesená",N216,0)</f>
        <v>0</v>
      </c>
      <c r="BI216" s="113">
        <f>IF(U216="nulová",N216,0)</f>
        <v>0</v>
      </c>
      <c r="BJ216" s="22" t="s">
        <v>86</v>
      </c>
      <c r="BK216" s="113">
        <f>ROUND(L216*K216,2)</f>
        <v>0</v>
      </c>
      <c r="BL216" s="22" t="s">
        <v>155</v>
      </c>
      <c r="BM216" s="22" t="s">
        <v>474</v>
      </c>
    </row>
    <row r="217" spans="2:65" s="11" customFormat="1" ht="16.5" customHeight="1">
      <c r="B217" s="184"/>
      <c r="C217" s="185"/>
      <c r="D217" s="185"/>
      <c r="E217" s="186" t="s">
        <v>22</v>
      </c>
      <c r="F217" s="293" t="s">
        <v>475</v>
      </c>
      <c r="G217" s="294"/>
      <c r="H217" s="294"/>
      <c r="I217" s="294"/>
      <c r="J217" s="185"/>
      <c r="K217" s="187">
        <v>3.28</v>
      </c>
      <c r="L217" s="185"/>
      <c r="M217" s="185"/>
      <c r="N217" s="185"/>
      <c r="O217" s="185"/>
      <c r="P217" s="185"/>
      <c r="Q217" s="185"/>
      <c r="R217" s="188"/>
      <c r="T217" s="189"/>
      <c r="U217" s="185"/>
      <c r="V217" s="185"/>
      <c r="W217" s="185"/>
      <c r="X217" s="185"/>
      <c r="Y217" s="185"/>
      <c r="Z217" s="185"/>
      <c r="AA217" s="190"/>
      <c r="AT217" s="191" t="s">
        <v>158</v>
      </c>
      <c r="AU217" s="191" t="s">
        <v>105</v>
      </c>
      <c r="AV217" s="11" t="s">
        <v>105</v>
      </c>
      <c r="AW217" s="11" t="s">
        <v>36</v>
      </c>
      <c r="AX217" s="11" t="s">
        <v>78</v>
      </c>
      <c r="AY217" s="191" t="s">
        <v>150</v>
      </c>
    </row>
    <row r="218" spans="2:65" s="11" customFormat="1" ht="16.5" customHeight="1">
      <c r="B218" s="184"/>
      <c r="C218" s="185"/>
      <c r="D218" s="185"/>
      <c r="E218" s="186" t="s">
        <v>22</v>
      </c>
      <c r="F218" s="291" t="s">
        <v>476</v>
      </c>
      <c r="G218" s="292"/>
      <c r="H218" s="292"/>
      <c r="I218" s="292"/>
      <c r="J218" s="185"/>
      <c r="K218" s="187">
        <v>4.4800000000000004</v>
      </c>
      <c r="L218" s="185"/>
      <c r="M218" s="185"/>
      <c r="N218" s="185"/>
      <c r="O218" s="185"/>
      <c r="P218" s="185"/>
      <c r="Q218" s="185"/>
      <c r="R218" s="188"/>
      <c r="T218" s="189"/>
      <c r="U218" s="185"/>
      <c r="V218" s="185"/>
      <c r="W218" s="185"/>
      <c r="X218" s="185"/>
      <c r="Y218" s="185"/>
      <c r="Z218" s="185"/>
      <c r="AA218" s="190"/>
      <c r="AT218" s="191" t="s">
        <v>158</v>
      </c>
      <c r="AU218" s="191" t="s">
        <v>105</v>
      </c>
      <c r="AV218" s="11" t="s">
        <v>105</v>
      </c>
      <c r="AW218" s="11" t="s">
        <v>36</v>
      </c>
      <c r="AX218" s="11" t="s">
        <v>78</v>
      </c>
      <c r="AY218" s="191" t="s">
        <v>150</v>
      </c>
    </row>
    <row r="219" spans="2:65" s="11" customFormat="1" ht="16.5" customHeight="1">
      <c r="B219" s="184"/>
      <c r="C219" s="185"/>
      <c r="D219" s="185"/>
      <c r="E219" s="186" t="s">
        <v>22</v>
      </c>
      <c r="F219" s="291" t="s">
        <v>477</v>
      </c>
      <c r="G219" s="292"/>
      <c r="H219" s="292"/>
      <c r="I219" s="292"/>
      <c r="J219" s="185"/>
      <c r="K219" s="187">
        <v>2.04</v>
      </c>
      <c r="L219" s="185"/>
      <c r="M219" s="185"/>
      <c r="N219" s="185"/>
      <c r="O219" s="185"/>
      <c r="P219" s="185"/>
      <c r="Q219" s="185"/>
      <c r="R219" s="188"/>
      <c r="T219" s="189"/>
      <c r="U219" s="185"/>
      <c r="V219" s="185"/>
      <c r="W219" s="185"/>
      <c r="X219" s="185"/>
      <c r="Y219" s="185"/>
      <c r="Z219" s="185"/>
      <c r="AA219" s="190"/>
      <c r="AT219" s="191" t="s">
        <v>158</v>
      </c>
      <c r="AU219" s="191" t="s">
        <v>105</v>
      </c>
      <c r="AV219" s="11" t="s">
        <v>105</v>
      </c>
      <c r="AW219" s="11" t="s">
        <v>36</v>
      </c>
      <c r="AX219" s="11" t="s">
        <v>78</v>
      </c>
      <c r="AY219" s="191" t="s">
        <v>150</v>
      </c>
    </row>
    <row r="220" spans="2:65" s="11" customFormat="1" ht="16.5" customHeight="1">
      <c r="B220" s="184"/>
      <c r="C220" s="185"/>
      <c r="D220" s="185"/>
      <c r="E220" s="186" t="s">
        <v>22</v>
      </c>
      <c r="F220" s="291" t="s">
        <v>478</v>
      </c>
      <c r="G220" s="292"/>
      <c r="H220" s="292"/>
      <c r="I220" s="292"/>
      <c r="J220" s="185"/>
      <c r="K220" s="187">
        <v>2.16</v>
      </c>
      <c r="L220" s="185"/>
      <c r="M220" s="185"/>
      <c r="N220" s="185"/>
      <c r="O220" s="185"/>
      <c r="P220" s="185"/>
      <c r="Q220" s="185"/>
      <c r="R220" s="188"/>
      <c r="T220" s="189"/>
      <c r="U220" s="185"/>
      <c r="V220" s="185"/>
      <c r="W220" s="185"/>
      <c r="X220" s="185"/>
      <c r="Y220" s="185"/>
      <c r="Z220" s="185"/>
      <c r="AA220" s="190"/>
      <c r="AT220" s="191" t="s">
        <v>158</v>
      </c>
      <c r="AU220" s="191" t="s">
        <v>105</v>
      </c>
      <c r="AV220" s="11" t="s">
        <v>105</v>
      </c>
      <c r="AW220" s="11" t="s">
        <v>36</v>
      </c>
      <c r="AX220" s="11" t="s">
        <v>78</v>
      </c>
      <c r="AY220" s="191" t="s">
        <v>150</v>
      </c>
    </row>
    <row r="221" spans="2:65" s="12" customFormat="1" ht="16.5" customHeight="1">
      <c r="B221" s="192"/>
      <c r="C221" s="193"/>
      <c r="D221" s="193"/>
      <c r="E221" s="194" t="s">
        <v>22</v>
      </c>
      <c r="F221" s="295" t="s">
        <v>177</v>
      </c>
      <c r="G221" s="296"/>
      <c r="H221" s="296"/>
      <c r="I221" s="296"/>
      <c r="J221" s="193"/>
      <c r="K221" s="195">
        <v>11.96</v>
      </c>
      <c r="L221" s="193"/>
      <c r="M221" s="193"/>
      <c r="N221" s="193"/>
      <c r="O221" s="193"/>
      <c r="P221" s="193"/>
      <c r="Q221" s="193"/>
      <c r="R221" s="196"/>
      <c r="T221" s="197"/>
      <c r="U221" s="193"/>
      <c r="V221" s="193"/>
      <c r="W221" s="193"/>
      <c r="X221" s="193"/>
      <c r="Y221" s="193"/>
      <c r="Z221" s="193"/>
      <c r="AA221" s="198"/>
      <c r="AT221" s="199" t="s">
        <v>158</v>
      </c>
      <c r="AU221" s="199" t="s">
        <v>105</v>
      </c>
      <c r="AV221" s="12" t="s">
        <v>155</v>
      </c>
      <c r="AW221" s="12" t="s">
        <v>36</v>
      </c>
      <c r="AX221" s="12" t="s">
        <v>86</v>
      </c>
      <c r="AY221" s="199" t="s">
        <v>150</v>
      </c>
    </row>
    <row r="222" spans="2:65" s="1" customFormat="1" ht="16.5" customHeight="1">
      <c r="B222" s="38"/>
      <c r="C222" s="170" t="s">
        <v>286</v>
      </c>
      <c r="D222" s="170" t="s">
        <v>151</v>
      </c>
      <c r="E222" s="171" t="s">
        <v>479</v>
      </c>
      <c r="F222" s="285" t="s">
        <v>480</v>
      </c>
      <c r="G222" s="285"/>
      <c r="H222" s="285"/>
      <c r="I222" s="285"/>
      <c r="J222" s="172" t="s">
        <v>259</v>
      </c>
      <c r="K222" s="173">
        <v>11.96</v>
      </c>
      <c r="L222" s="286">
        <v>0</v>
      </c>
      <c r="M222" s="287"/>
      <c r="N222" s="288">
        <f>ROUND(L222*K222,2)</f>
        <v>0</v>
      </c>
      <c r="O222" s="288"/>
      <c r="P222" s="288"/>
      <c r="Q222" s="288"/>
      <c r="R222" s="40"/>
      <c r="T222" s="174" t="s">
        <v>22</v>
      </c>
      <c r="U222" s="47" t="s">
        <v>43</v>
      </c>
      <c r="V222" s="39"/>
      <c r="W222" s="175">
        <f>V222*K222</f>
        <v>0</v>
      </c>
      <c r="X222" s="175">
        <v>0</v>
      </c>
      <c r="Y222" s="175">
        <f>X222*K222</f>
        <v>0</v>
      </c>
      <c r="Z222" s="175">
        <v>0</v>
      </c>
      <c r="AA222" s="176">
        <f>Z222*K222</f>
        <v>0</v>
      </c>
      <c r="AR222" s="22" t="s">
        <v>155</v>
      </c>
      <c r="AT222" s="22" t="s">
        <v>151</v>
      </c>
      <c r="AU222" s="22" t="s">
        <v>105</v>
      </c>
      <c r="AY222" s="22" t="s">
        <v>150</v>
      </c>
      <c r="BE222" s="113">
        <f>IF(U222="základní",N222,0)</f>
        <v>0</v>
      </c>
      <c r="BF222" s="113">
        <f>IF(U222="snížená",N222,0)</f>
        <v>0</v>
      </c>
      <c r="BG222" s="113">
        <f>IF(U222="zákl. přenesená",N222,0)</f>
        <v>0</v>
      </c>
      <c r="BH222" s="113">
        <f>IF(U222="sníž. přenesená",N222,0)</f>
        <v>0</v>
      </c>
      <c r="BI222" s="113">
        <f>IF(U222="nulová",N222,0)</f>
        <v>0</v>
      </c>
      <c r="BJ222" s="22" t="s">
        <v>86</v>
      </c>
      <c r="BK222" s="113">
        <f>ROUND(L222*K222,2)</f>
        <v>0</v>
      </c>
      <c r="BL222" s="22" t="s">
        <v>155</v>
      </c>
      <c r="BM222" s="22" t="s">
        <v>481</v>
      </c>
    </row>
    <row r="223" spans="2:65" s="1" customFormat="1" ht="25.5" customHeight="1">
      <c r="B223" s="38"/>
      <c r="C223" s="170" t="s">
        <v>290</v>
      </c>
      <c r="D223" s="170" t="s">
        <v>151</v>
      </c>
      <c r="E223" s="171" t="s">
        <v>482</v>
      </c>
      <c r="F223" s="285" t="s">
        <v>483</v>
      </c>
      <c r="G223" s="285"/>
      <c r="H223" s="285"/>
      <c r="I223" s="285"/>
      <c r="J223" s="172" t="s">
        <v>167</v>
      </c>
      <c r="K223" s="173">
        <v>0.19500000000000001</v>
      </c>
      <c r="L223" s="286">
        <v>0</v>
      </c>
      <c r="M223" s="287"/>
      <c r="N223" s="288">
        <f>ROUND(L223*K223,2)</f>
        <v>0</v>
      </c>
      <c r="O223" s="288"/>
      <c r="P223" s="288"/>
      <c r="Q223" s="288"/>
      <c r="R223" s="40"/>
      <c r="T223" s="174" t="s">
        <v>22</v>
      </c>
      <c r="U223" s="47" t="s">
        <v>43</v>
      </c>
      <c r="V223" s="39"/>
      <c r="W223" s="175">
        <f>V223*K223</f>
        <v>0</v>
      </c>
      <c r="X223" s="175">
        <v>1.0601700000000001</v>
      </c>
      <c r="Y223" s="175">
        <f>X223*K223</f>
        <v>0.20673315</v>
      </c>
      <c r="Z223" s="175">
        <v>0</v>
      </c>
      <c r="AA223" s="176">
        <f>Z223*K223</f>
        <v>0</v>
      </c>
      <c r="AR223" s="22" t="s">
        <v>155</v>
      </c>
      <c r="AT223" s="22" t="s">
        <v>151</v>
      </c>
      <c r="AU223" s="22" t="s">
        <v>105</v>
      </c>
      <c r="AY223" s="22" t="s">
        <v>150</v>
      </c>
      <c r="BE223" s="113">
        <f>IF(U223="základní",N223,0)</f>
        <v>0</v>
      </c>
      <c r="BF223" s="113">
        <f>IF(U223="snížená",N223,0)</f>
        <v>0</v>
      </c>
      <c r="BG223" s="113">
        <f>IF(U223="zákl. přenesená",N223,0)</f>
        <v>0</v>
      </c>
      <c r="BH223" s="113">
        <f>IF(U223="sníž. přenesená",N223,0)</f>
        <v>0</v>
      </c>
      <c r="BI223" s="113">
        <f>IF(U223="nulová",N223,0)</f>
        <v>0</v>
      </c>
      <c r="BJ223" s="22" t="s">
        <v>86</v>
      </c>
      <c r="BK223" s="113">
        <f>ROUND(L223*K223,2)</f>
        <v>0</v>
      </c>
      <c r="BL223" s="22" t="s">
        <v>155</v>
      </c>
      <c r="BM223" s="22" t="s">
        <v>484</v>
      </c>
    </row>
    <row r="224" spans="2:65" s="11" customFormat="1" ht="16.5" customHeight="1">
      <c r="B224" s="184"/>
      <c r="C224" s="185"/>
      <c r="D224" s="185"/>
      <c r="E224" s="186" t="s">
        <v>22</v>
      </c>
      <c r="F224" s="293" t="s">
        <v>485</v>
      </c>
      <c r="G224" s="294"/>
      <c r="H224" s="294"/>
      <c r="I224" s="294"/>
      <c r="J224" s="185"/>
      <c r="K224" s="187">
        <v>0.19500000000000001</v>
      </c>
      <c r="L224" s="185"/>
      <c r="M224" s="185"/>
      <c r="N224" s="185"/>
      <c r="O224" s="185"/>
      <c r="P224" s="185"/>
      <c r="Q224" s="185"/>
      <c r="R224" s="188"/>
      <c r="T224" s="189"/>
      <c r="U224" s="185"/>
      <c r="V224" s="185"/>
      <c r="W224" s="185"/>
      <c r="X224" s="185"/>
      <c r="Y224" s="185"/>
      <c r="Z224" s="185"/>
      <c r="AA224" s="190"/>
      <c r="AT224" s="191" t="s">
        <v>158</v>
      </c>
      <c r="AU224" s="191" t="s">
        <v>105</v>
      </c>
      <c r="AV224" s="11" t="s">
        <v>105</v>
      </c>
      <c r="AW224" s="11" t="s">
        <v>36</v>
      </c>
      <c r="AX224" s="11" t="s">
        <v>86</v>
      </c>
      <c r="AY224" s="191" t="s">
        <v>150</v>
      </c>
    </row>
    <row r="225" spans="2:65" s="1" customFormat="1" ht="38.25" customHeight="1">
      <c r="B225" s="38"/>
      <c r="C225" s="170" t="s">
        <v>296</v>
      </c>
      <c r="D225" s="170" t="s">
        <v>151</v>
      </c>
      <c r="E225" s="171" t="s">
        <v>486</v>
      </c>
      <c r="F225" s="285" t="s">
        <v>487</v>
      </c>
      <c r="G225" s="285"/>
      <c r="H225" s="285"/>
      <c r="I225" s="285"/>
      <c r="J225" s="172" t="s">
        <v>154</v>
      </c>
      <c r="K225" s="173">
        <v>54.872999999999998</v>
      </c>
      <c r="L225" s="286">
        <v>0</v>
      </c>
      <c r="M225" s="287"/>
      <c r="N225" s="288">
        <f>ROUND(L225*K225,2)</f>
        <v>0</v>
      </c>
      <c r="O225" s="288"/>
      <c r="P225" s="288"/>
      <c r="Q225" s="288"/>
      <c r="R225" s="40"/>
      <c r="T225" s="174" t="s">
        <v>22</v>
      </c>
      <c r="U225" s="47" t="s">
        <v>43</v>
      </c>
      <c r="V225" s="39"/>
      <c r="W225" s="175">
        <f>V225*K225</f>
        <v>0</v>
      </c>
      <c r="X225" s="175">
        <v>0</v>
      </c>
      <c r="Y225" s="175">
        <f>X225*K225</f>
        <v>0</v>
      </c>
      <c r="Z225" s="175">
        <v>0</v>
      </c>
      <c r="AA225" s="176">
        <f>Z225*K225</f>
        <v>0</v>
      </c>
      <c r="AR225" s="22" t="s">
        <v>155</v>
      </c>
      <c r="AT225" s="22" t="s">
        <v>151</v>
      </c>
      <c r="AU225" s="22" t="s">
        <v>105</v>
      </c>
      <c r="AY225" s="22" t="s">
        <v>150</v>
      </c>
      <c r="BE225" s="113">
        <f>IF(U225="základní",N225,0)</f>
        <v>0</v>
      </c>
      <c r="BF225" s="113">
        <f>IF(U225="snížená",N225,0)</f>
        <v>0</v>
      </c>
      <c r="BG225" s="113">
        <f>IF(U225="zákl. přenesená",N225,0)</f>
        <v>0</v>
      </c>
      <c r="BH225" s="113">
        <f>IF(U225="sníž. přenesená",N225,0)</f>
        <v>0</v>
      </c>
      <c r="BI225" s="113">
        <f>IF(U225="nulová",N225,0)</f>
        <v>0</v>
      </c>
      <c r="BJ225" s="22" t="s">
        <v>86</v>
      </c>
      <c r="BK225" s="113">
        <f>ROUND(L225*K225,2)</f>
        <v>0</v>
      </c>
      <c r="BL225" s="22" t="s">
        <v>155</v>
      </c>
      <c r="BM225" s="22" t="s">
        <v>488</v>
      </c>
    </row>
    <row r="226" spans="2:65" s="1" customFormat="1" ht="16.5" customHeight="1">
      <c r="B226" s="38"/>
      <c r="C226" s="39"/>
      <c r="D226" s="39"/>
      <c r="E226" s="39"/>
      <c r="F226" s="297" t="s">
        <v>449</v>
      </c>
      <c r="G226" s="298"/>
      <c r="H226" s="298"/>
      <c r="I226" s="298"/>
      <c r="J226" s="39"/>
      <c r="K226" s="39"/>
      <c r="L226" s="39"/>
      <c r="M226" s="39"/>
      <c r="N226" s="39"/>
      <c r="O226" s="39"/>
      <c r="P226" s="39"/>
      <c r="Q226" s="39"/>
      <c r="R226" s="40"/>
      <c r="T226" s="146"/>
      <c r="U226" s="39"/>
      <c r="V226" s="39"/>
      <c r="W226" s="39"/>
      <c r="X226" s="39"/>
      <c r="Y226" s="39"/>
      <c r="Z226" s="39"/>
      <c r="AA226" s="81"/>
      <c r="AT226" s="22" t="s">
        <v>191</v>
      </c>
      <c r="AU226" s="22" t="s">
        <v>105</v>
      </c>
    </row>
    <row r="227" spans="2:65" s="11" customFormat="1" ht="16.5" customHeight="1">
      <c r="B227" s="184"/>
      <c r="C227" s="185"/>
      <c r="D227" s="185"/>
      <c r="E227" s="186" t="s">
        <v>22</v>
      </c>
      <c r="F227" s="291" t="s">
        <v>489</v>
      </c>
      <c r="G227" s="292"/>
      <c r="H227" s="292"/>
      <c r="I227" s="292"/>
      <c r="J227" s="185"/>
      <c r="K227" s="187">
        <v>54.872999999999998</v>
      </c>
      <c r="L227" s="185"/>
      <c r="M227" s="185"/>
      <c r="N227" s="185"/>
      <c r="O227" s="185"/>
      <c r="P227" s="185"/>
      <c r="Q227" s="185"/>
      <c r="R227" s="188"/>
      <c r="T227" s="189"/>
      <c r="U227" s="185"/>
      <c r="V227" s="185"/>
      <c r="W227" s="185"/>
      <c r="X227" s="185"/>
      <c r="Y227" s="185"/>
      <c r="Z227" s="185"/>
      <c r="AA227" s="190"/>
      <c r="AT227" s="191" t="s">
        <v>158</v>
      </c>
      <c r="AU227" s="191" t="s">
        <v>105</v>
      </c>
      <c r="AV227" s="11" t="s">
        <v>105</v>
      </c>
      <c r="AW227" s="11" t="s">
        <v>36</v>
      </c>
      <c r="AX227" s="11" t="s">
        <v>86</v>
      </c>
      <c r="AY227" s="191" t="s">
        <v>150</v>
      </c>
    </row>
    <row r="228" spans="2:65" s="1" customFormat="1" ht="25.5" customHeight="1">
      <c r="B228" s="38"/>
      <c r="C228" s="170" t="s">
        <v>300</v>
      </c>
      <c r="D228" s="170" t="s">
        <v>151</v>
      </c>
      <c r="E228" s="171" t="s">
        <v>490</v>
      </c>
      <c r="F228" s="285" t="s">
        <v>491</v>
      </c>
      <c r="G228" s="285"/>
      <c r="H228" s="285"/>
      <c r="I228" s="285"/>
      <c r="J228" s="172" t="s">
        <v>259</v>
      </c>
      <c r="K228" s="173">
        <v>173.16</v>
      </c>
      <c r="L228" s="286">
        <v>0</v>
      </c>
      <c r="M228" s="287"/>
      <c r="N228" s="288">
        <f>ROUND(L228*K228,2)</f>
        <v>0</v>
      </c>
      <c r="O228" s="288"/>
      <c r="P228" s="288"/>
      <c r="Q228" s="288"/>
      <c r="R228" s="40"/>
      <c r="T228" s="174" t="s">
        <v>22</v>
      </c>
      <c r="U228" s="47" t="s">
        <v>43</v>
      </c>
      <c r="V228" s="39"/>
      <c r="W228" s="175">
        <f>V228*K228</f>
        <v>0</v>
      </c>
      <c r="X228" s="175">
        <v>2.7499999999999998E-3</v>
      </c>
      <c r="Y228" s="175">
        <f>X228*K228</f>
        <v>0.47618999999999995</v>
      </c>
      <c r="Z228" s="175">
        <v>0</v>
      </c>
      <c r="AA228" s="176">
        <f>Z228*K228</f>
        <v>0</v>
      </c>
      <c r="AR228" s="22" t="s">
        <v>155</v>
      </c>
      <c r="AT228" s="22" t="s">
        <v>151</v>
      </c>
      <c r="AU228" s="22" t="s">
        <v>105</v>
      </c>
      <c r="AY228" s="22" t="s">
        <v>150</v>
      </c>
      <c r="BE228" s="113">
        <f>IF(U228="základní",N228,0)</f>
        <v>0</v>
      </c>
      <c r="BF228" s="113">
        <f>IF(U228="snížená",N228,0)</f>
        <v>0</v>
      </c>
      <c r="BG228" s="113">
        <f>IF(U228="zákl. přenesená",N228,0)</f>
        <v>0</v>
      </c>
      <c r="BH228" s="113">
        <f>IF(U228="sníž. přenesená",N228,0)</f>
        <v>0</v>
      </c>
      <c r="BI228" s="113">
        <f>IF(U228="nulová",N228,0)</f>
        <v>0</v>
      </c>
      <c r="BJ228" s="22" t="s">
        <v>86</v>
      </c>
      <c r="BK228" s="113">
        <f>ROUND(L228*K228,2)</f>
        <v>0</v>
      </c>
      <c r="BL228" s="22" t="s">
        <v>155</v>
      </c>
      <c r="BM228" s="22" t="s">
        <v>492</v>
      </c>
    </row>
    <row r="229" spans="2:65" s="11" customFormat="1" ht="16.5" customHeight="1">
      <c r="B229" s="184"/>
      <c r="C229" s="185"/>
      <c r="D229" s="185"/>
      <c r="E229" s="186" t="s">
        <v>22</v>
      </c>
      <c r="F229" s="293" t="s">
        <v>493</v>
      </c>
      <c r="G229" s="294"/>
      <c r="H229" s="294"/>
      <c r="I229" s="294"/>
      <c r="J229" s="185"/>
      <c r="K229" s="187">
        <v>173.16</v>
      </c>
      <c r="L229" s="185"/>
      <c r="M229" s="185"/>
      <c r="N229" s="185"/>
      <c r="O229" s="185"/>
      <c r="P229" s="185"/>
      <c r="Q229" s="185"/>
      <c r="R229" s="188"/>
      <c r="T229" s="189"/>
      <c r="U229" s="185"/>
      <c r="V229" s="185"/>
      <c r="W229" s="185"/>
      <c r="X229" s="185"/>
      <c r="Y229" s="185"/>
      <c r="Z229" s="185"/>
      <c r="AA229" s="190"/>
      <c r="AT229" s="191" t="s">
        <v>158</v>
      </c>
      <c r="AU229" s="191" t="s">
        <v>105</v>
      </c>
      <c r="AV229" s="11" t="s">
        <v>105</v>
      </c>
      <c r="AW229" s="11" t="s">
        <v>36</v>
      </c>
      <c r="AX229" s="11" t="s">
        <v>86</v>
      </c>
      <c r="AY229" s="191" t="s">
        <v>150</v>
      </c>
    </row>
    <row r="230" spans="2:65" s="1" customFormat="1" ht="25.5" customHeight="1">
      <c r="B230" s="38"/>
      <c r="C230" s="170" t="s">
        <v>305</v>
      </c>
      <c r="D230" s="170" t="s">
        <v>151</v>
      </c>
      <c r="E230" s="171" t="s">
        <v>494</v>
      </c>
      <c r="F230" s="285" t="s">
        <v>495</v>
      </c>
      <c r="G230" s="285"/>
      <c r="H230" s="285"/>
      <c r="I230" s="285"/>
      <c r="J230" s="172" t="s">
        <v>259</v>
      </c>
      <c r="K230" s="173">
        <v>173.16</v>
      </c>
      <c r="L230" s="286">
        <v>0</v>
      </c>
      <c r="M230" s="287"/>
      <c r="N230" s="288">
        <f>ROUND(L230*K230,2)</f>
        <v>0</v>
      </c>
      <c r="O230" s="288"/>
      <c r="P230" s="288"/>
      <c r="Q230" s="288"/>
      <c r="R230" s="40"/>
      <c r="T230" s="174" t="s">
        <v>22</v>
      </c>
      <c r="U230" s="47" t="s">
        <v>43</v>
      </c>
      <c r="V230" s="39"/>
      <c r="W230" s="175">
        <f>V230*K230</f>
        <v>0</v>
      </c>
      <c r="X230" s="175">
        <v>0</v>
      </c>
      <c r="Y230" s="175">
        <f>X230*K230</f>
        <v>0</v>
      </c>
      <c r="Z230" s="175">
        <v>0</v>
      </c>
      <c r="AA230" s="176">
        <f>Z230*K230</f>
        <v>0</v>
      </c>
      <c r="AR230" s="22" t="s">
        <v>155</v>
      </c>
      <c r="AT230" s="22" t="s">
        <v>151</v>
      </c>
      <c r="AU230" s="22" t="s">
        <v>105</v>
      </c>
      <c r="AY230" s="22" t="s">
        <v>150</v>
      </c>
      <c r="BE230" s="113">
        <f>IF(U230="základní",N230,0)</f>
        <v>0</v>
      </c>
      <c r="BF230" s="113">
        <f>IF(U230="snížená",N230,0)</f>
        <v>0</v>
      </c>
      <c r="BG230" s="113">
        <f>IF(U230="zákl. přenesená",N230,0)</f>
        <v>0</v>
      </c>
      <c r="BH230" s="113">
        <f>IF(U230="sníž. přenesená",N230,0)</f>
        <v>0</v>
      </c>
      <c r="BI230" s="113">
        <f>IF(U230="nulová",N230,0)</f>
        <v>0</v>
      </c>
      <c r="BJ230" s="22" t="s">
        <v>86</v>
      </c>
      <c r="BK230" s="113">
        <f>ROUND(L230*K230,2)</f>
        <v>0</v>
      </c>
      <c r="BL230" s="22" t="s">
        <v>155</v>
      </c>
      <c r="BM230" s="22" t="s">
        <v>496</v>
      </c>
    </row>
    <row r="231" spans="2:65" s="1" customFormat="1" ht="25.5" customHeight="1">
      <c r="B231" s="38"/>
      <c r="C231" s="170" t="s">
        <v>311</v>
      </c>
      <c r="D231" s="170" t="s">
        <v>151</v>
      </c>
      <c r="E231" s="171" t="s">
        <v>497</v>
      </c>
      <c r="F231" s="285" t="s">
        <v>498</v>
      </c>
      <c r="G231" s="285"/>
      <c r="H231" s="285"/>
      <c r="I231" s="285"/>
      <c r="J231" s="172" t="s">
        <v>167</v>
      </c>
      <c r="K231" s="173">
        <v>7.49</v>
      </c>
      <c r="L231" s="286">
        <v>0</v>
      </c>
      <c r="M231" s="287"/>
      <c r="N231" s="288">
        <f>ROUND(L231*K231,2)</f>
        <v>0</v>
      </c>
      <c r="O231" s="288"/>
      <c r="P231" s="288"/>
      <c r="Q231" s="288"/>
      <c r="R231" s="40"/>
      <c r="T231" s="174" t="s">
        <v>22</v>
      </c>
      <c r="U231" s="47" t="s">
        <v>43</v>
      </c>
      <c r="V231" s="39"/>
      <c r="W231" s="175">
        <f>V231*K231</f>
        <v>0</v>
      </c>
      <c r="X231" s="175">
        <v>1.05871</v>
      </c>
      <c r="Y231" s="175">
        <f>X231*K231</f>
        <v>7.9297379000000001</v>
      </c>
      <c r="Z231" s="175">
        <v>0</v>
      </c>
      <c r="AA231" s="176">
        <f>Z231*K231</f>
        <v>0</v>
      </c>
      <c r="AR231" s="22" t="s">
        <v>155</v>
      </c>
      <c r="AT231" s="22" t="s">
        <v>151</v>
      </c>
      <c r="AU231" s="22" t="s">
        <v>105</v>
      </c>
      <c r="AY231" s="22" t="s">
        <v>150</v>
      </c>
      <c r="BE231" s="113">
        <f>IF(U231="základní",N231,0)</f>
        <v>0</v>
      </c>
      <c r="BF231" s="113">
        <f>IF(U231="snížená",N231,0)</f>
        <v>0</v>
      </c>
      <c r="BG231" s="113">
        <f>IF(U231="zákl. přenesená",N231,0)</f>
        <v>0</v>
      </c>
      <c r="BH231" s="113">
        <f>IF(U231="sníž. přenesená",N231,0)</f>
        <v>0</v>
      </c>
      <c r="BI231" s="113">
        <f>IF(U231="nulová",N231,0)</f>
        <v>0</v>
      </c>
      <c r="BJ231" s="22" t="s">
        <v>86</v>
      </c>
      <c r="BK231" s="113">
        <f>ROUND(L231*K231,2)</f>
        <v>0</v>
      </c>
      <c r="BL231" s="22" t="s">
        <v>155</v>
      </c>
      <c r="BM231" s="22" t="s">
        <v>499</v>
      </c>
    </row>
    <row r="232" spans="2:65" s="11" customFormat="1" ht="16.5" customHeight="1">
      <c r="B232" s="184"/>
      <c r="C232" s="185"/>
      <c r="D232" s="185"/>
      <c r="E232" s="186" t="s">
        <v>22</v>
      </c>
      <c r="F232" s="293" t="s">
        <v>500</v>
      </c>
      <c r="G232" s="294"/>
      <c r="H232" s="294"/>
      <c r="I232" s="294"/>
      <c r="J232" s="185"/>
      <c r="K232" s="187">
        <v>7.49</v>
      </c>
      <c r="L232" s="185"/>
      <c r="M232" s="185"/>
      <c r="N232" s="185"/>
      <c r="O232" s="185"/>
      <c r="P232" s="185"/>
      <c r="Q232" s="185"/>
      <c r="R232" s="188"/>
      <c r="T232" s="189"/>
      <c r="U232" s="185"/>
      <c r="V232" s="185"/>
      <c r="W232" s="185"/>
      <c r="X232" s="185"/>
      <c r="Y232" s="185"/>
      <c r="Z232" s="185"/>
      <c r="AA232" s="190"/>
      <c r="AT232" s="191" t="s">
        <v>158</v>
      </c>
      <c r="AU232" s="191" t="s">
        <v>105</v>
      </c>
      <c r="AV232" s="11" t="s">
        <v>105</v>
      </c>
      <c r="AW232" s="11" t="s">
        <v>36</v>
      </c>
      <c r="AX232" s="11" t="s">
        <v>86</v>
      </c>
      <c r="AY232" s="191" t="s">
        <v>150</v>
      </c>
    </row>
    <row r="233" spans="2:65" s="9" customFormat="1" ht="29.85" customHeight="1">
      <c r="B233" s="159"/>
      <c r="C233" s="160"/>
      <c r="D233" s="169" t="s">
        <v>353</v>
      </c>
      <c r="E233" s="169"/>
      <c r="F233" s="169"/>
      <c r="G233" s="169"/>
      <c r="H233" s="169"/>
      <c r="I233" s="169"/>
      <c r="J233" s="169"/>
      <c r="K233" s="169"/>
      <c r="L233" s="169"/>
      <c r="M233" s="169"/>
      <c r="N233" s="306">
        <f>BK233</f>
        <v>0</v>
      </c>
      <c r="O233" s="307"/>
      <c r="P233" s="307"/>
      <c r="Q233" s="307"/>
      <c r="R233" s="162"/>
      <c r="T233" s="163"/>
      <c r="U233" s="160"/>
      <c r="V233" s="160"/>
      <c r="W233" s="164">
        <f>SUM(W234:W248)</f>
        <v>0</v>
      </c>
      <c r="X233" s="160"/>
      <c r="Y233" s="164">
        <f>SUM(Y234:Y248)</f>
        <v>1.0480352000000002</v>
      </c>
      <c r="Z233" s="160"/>
      <c r="AA233" s="165">
        <f>SUM(AA234:AA248)</f>
        <v>0</v>
      </c>
      <c r="AR233" s="166" t="s">
        <v>86</v>
      </c>
      <c r="AT233" s="167" t="s">
        <v>77</v>
      </c>
      <c r="AU233" s="167" t="s">
        <v>86</v>
      </c>
      <c r="AY233" s="166" t="s">
        <v>150</v>
      </c>
      <c r="BK233" s="168">
        <f>SUM(BK234:BK248)</f>
        <v>0</v>
      </c>
    </row>
    <row r="234" spans="2:65" s="1" customFormat="1" ht="38.25" customHeight="1">
      <c r="B234" s="38"/>
      <c r="C234" s="170" t="s">
        <v>316</v>
      </c>
      <c r="D234" s="170" t="s">
        <v>151</v>
      </c>
      <c r="E234" s="171" t="s">
        <v>501</v>
      </c>
      <c r="F234" s="285" t="s">
        <v>502</v>
      </c>
      <c r="G234" s="285"/>
      <c r="H234" s="285"/>
      <c r="I234" s="285"/>
      <c r="J234" s="172" t="s">
        <v>154</v>
      </c>
      <c r="K234" s="173">
        <v>34.271999999999998</v>
      </c>
      <c r="L234" s="286">
        <v>0</v>
      </c>
      <c r="M234" s="287"/>
      <c r="N234" s="288">
        <f>ROUND(L234*K234,2)</f>
        <v>0</v>
      </c>
      <c r="O234" s="288"/>
      <c r="P234" s="288"/>
      <c r="Q234" s="288"/>
      <c r="R234" s="40"/>
      <c r="T234" s="174" t="s">
        <v>22</v>
      </c>
      <c r="U234" s="47" t="s">
        <v>43</v>
      </c>
      <c r="V234" s="39"/>
      <c r="W234" s="175">
        <f>V234*K234</f>
        <v>0</v>
      </c>
      <c r="X234" s="175">
        <v>0</v>
      </c>
      <c r="Y234" s="175">
        <f>X234*K234</f>
        <v>0</v>
      </c>
      <c r="Z234" s="175">
        <v>0</v>
      </c>
      <c r="AA234" s="176">
        <f>Z234*K234</f>
        <v>0</v>
      </c>
      <c r="AR234" s="22" t="s">
        <v>155</v>
      </c>
      <c r="AT234" s="22" t="s">
        <v>151</v>
      </c>
      <c r="AU234" s="22" t="s">
        <v>105</v>
      </c>
      <c r="AY234" s="22" t="s">
        <v>150</v>
      </c>
      <c r="BE234" s="113">
        <f>IF(U234="základní",N234,0)</f>
        <v>0</v>
      </c>
      <c r="BF234" s="113">
        <f>IF(U234="snížená",N234,0)</f>
        <v>0</v>
      </c>
      <c r="BG234" s="113">
        <f>IF(U234="zákl. přenesená",N234,0)</f>
        <v>0</v>
      </c>
      <c r="BH234" s="113">
        <f>IF(U234="sníž. přenesená",N234,0)</f>
        <v>0</v>
      </c>
      <c r="BI234" s="113">
        <f>IF(U234="nulová",N234,0)</f>
        <v>0</v>
      </c>
      <c r="BJ234" s="22" t="s">
        <v>86</v>
      </c>
      <c r="BK234" s="113">
        <f>ROUND(L234*K234,2)</f>
        <v>0</v>
      </c>
      <c r="BL234" s="22" t="s">
        <v>155</v>
      </c>
      <c r="BM234" s="22" t="s">
        <v>503</v>
      </c>
    </row>
    <row r="235" spans="2:65" s="10" customFormat="1" ht="16.5" customHeight="1">
      <c r="B235" s="177"/>
      <c r="C235" s="178"/>
      <c r="D235" s="178"/>
      <c r="E235" s="179" t="s">
        <v>22</v>
      </c>
      <c r="F235" s="289" t="s">
        <v>504</v>
      </c>
      <c r="G235" s="290"/>
      <c r="H235" s="290"/>
      <c r="I235" s="290"/>
      <c r="J235" s="178"/>
      <c r="K235" s="179" t="s">
        <v>22</v>
      </c>
      <c r="L235" s="178"/>
      <c r="M235" s="178"/>
      <c r="N235" s="178"/>
      <c r="O235" s="178"/>
      <c r="P235" s="178"/>
      <c r="Q235" s="178"/>
      <c r="R235" s="180"/>
      <c r="T235" s="181"/>
      <c r="U235" s="178"/>
      <c r="V235" s="178"/>
      <c r="W235" s="178"/>
      <c r="X235" s="178"/>
      <c r="Y235" s="178"/>
      <c r="Z235" s="178"/>
      <c r="AA235" s="182"/>
      <c r="AT235" s="183" t="s">
        <v>158</v>
      </c>
      <c r="AU235" s="183" t="s">
        <v>105</v>
      </c>
      <c r="AV235" s="10" t="s">
        <v>86</v>
      </c>
      <c r="AW235" s="10" t="s">
        <v>36</v>
      </c>
      <c r="AX235" s="10" t="s">
        <v>78</v>
      </c>
      <c r="AY235" s="183" t="s">
        <v>150</v>
      </c>
    </row>
    <row r="236" spans="2:65" s="11" customFormat="1" ht="16.5" customHeight="1">
      <c r="B236" s="184"/>
      <c r="C236" s="185"/>
      <c r="D236" s="185"/>
      <c r="E236" s="186" t="s">
        <v>22</v>
      </c>
      <c r="F236" s="291" t="s">
        <v>505</v>
      </c>
      <c r="G236" s="292"/>
      <c r="H236" s="292"/>
      <c r="I236" s="292"/>
      <c r="J236" s="185"/>
      <c r="K236" s="187">
        <v>34.271999999999998</v>
      </c>
      <c r="L236" s="185"/>
      <c r="M236" s="185"/>
      <c r="N236" s="185"/>
      <c r="O236" s="185"/>
      <c r="P236" s="185"/>
      <c r="Q236" s="185"/>
      <c r="R236" s="188"/>
      <c r="T236" s="189"/>
      <c r="U236" s="185"/>
      <c r="V236" s="185"/>
      <c r="W236" s="185"/>
      <c r="X236" s="185"/>
      <c r="Y236" s="185"/>
      <c r="Z236" s="185"/>
      <c r="AA236" s="190"/>
      <c r="AT236" s="191" t="s">
        <v>158</v>
      </c>
      <c r="AU236" s="191" t="s">
        <v>105</v>
      </c>
      <c r="AV236" s="11" t="s">
        <v>105</v>
      </c>
      <c r="AW236" s="11" t="s">
        <v>36</v>
      </c>
      <c r="AX236" s="11" t="s">
        <v>86</v>
      </c>
      <c r="AY236" s="191" t="s">
        <v>150</v>
      </c>
    </row>
    <row r="237" spans="2:65" s="1" customFormat="1" ht="16.5" customHeight="1">
      <c r="B237" s="38"/>
      <c r="C237" s="170" t="s">
        <v>320</v>
      </c>
      <c r="D237" s="170" t="s">
        <v>151</v>
      </c>
      <c r="E237" s="171" t="s">
        <v>506</v>
      </c>
      <c r="F237" s="285" t="s">
        <v>507</v>
      </c>
      <c r="G237" s="285"/>
      <c r="H237" s="285"/>
      <c r="I237" s="285"/>
      <c r="J237" s="172" t="s">
        <v>259</v>
      </c>
      <c r="K237" s="173">
        <v>8.36</v>
      </c>
      <c r="L237" s="286">
        <v>0</v>
      </c>
      <c r="M237" s="287"/>
      <c r="N237" s="288">
        <f>ROUND(L237*K237,2)</f>
        <v>0</v>
      </c>
      <c r="O237" s="288"/>
      <c r="P237" s="288"/>
      <c r="Q237" s="288"/>
      <c r="R237" s="40"/>
      <c r="T237" s="174" t="s">
        <v>22</v>
      </c>
      <c r="U237" s="47" t="s">
        <v>43</v>
      </c>
      <c r="V237" s="39"/>
      <c r="W237" s="175">
        <f>V237*K237</f>
        <v>0</v>
      </c>
      <c r="X237" s="175">
        <v>1.3520000000000001E-2</v>
      </c>
      <c r="Y237" s="175">
        <f>X237*K237</f>
        <v>0.11302719999999999</v>
      </c>
      <c r="Z237" s="175">
        <v>0</v>
      </c>
      <c r="AA237" s="176">
        <f>Z237*K237</f>
        <v>0</v>
      </c>
      <c r="AR237" s="22" t="s">
        <v>155</v>
      </c>
      <c r="AT237" s="22" t="s">
        <v>151</v>
      </c>
      <c r="AU237" s="22" t="s">
        <v>105</v>
      </c>
      <c r="AY237" s="22" t="s">
        <v>150</v>
      </c>
      <c r="BE237" s="113">
        <f>IF(U237="základní",N237,0)</f>
        <v>0</v>
      </c>
      <c r="BF237" s="113">
        <f>IF(U237="snížená",N237,0)</f>
        <v>0</v>
      </c>
      <c r="BG237" s="113">
        <f>IF(U237="zákl. přenesená",N237,0)</f>
        <v>0</v>
      </c>
      <c r="BH237" s="113">
        <f>IF(U237="sníž. přenesená",N237,0)</f>
        <v>0</v>
      </c>
      <c r="BI237" s="113">
        <f>IF(U237="nulová",N237,0)</f>
        <v>0</v>
      </c>
      <c r="BJ237" s="22" t="s">
        <v>86</v>
      </c>
      <c r="BK237" s="113">
        <f>ROUND(L237*K237,2)</f>
        <v>0</v>
      </c>
      <c r="BL237" s="22" t="s">
        <v>155</v>
      </c>
      <c r="BM237" s="22" t="s">
        <v>508</v>
      </c>
    </row>
    <row r="238" spans="2:65" s="10" customFormat="1" ht="16.5" customHeight="1">
      <c r="B238" s="177"/>
      <c r="C238" s="178"/>
      <c r="D238" s="178"/>
      <c r="E238" s="179" t="s">
        <v>22</v>
      </c>
      <c r="F238" s="289" t="s">
        <v>504</v>
      </c>
      <c r="G238" s="290"/>
      <c r="H238" s="290"/>
      <c r="I238" s="290"/>
      <c r="J238" s="178"/>
      <c r="K238" s="179" t="s">
        <v>22</v>
      </c>
      <c r="L238" s="178"/>
      <c r="M238" s="178"/>
      <c r="N238" s="178"/>
      <c r="O238" s="178"/>
      <c r="P238" s="178"/>
      <c r="Q238" s="178"/>
      <c r="R238" s="180"/>
      <c r="T238" s="181"/>
      <c r="U238" s="178"/>
      <c r="V238" s="178"/>
      <c r="W238" s="178"/>
      <c r="X238" s="178"/>
      <c r="Y238" s="178"/>
      <c r="Z238" s="178"/>
      <c r="AA238" s="182"/>
      <c r="AT238" s="183" t="s">
        <v>158</v>
      </c>
      <c r="AU238" s="183" t="s">
        <v>105</v>
      </c>
      <c r="AV238" s="10" t="s">
        <v>86</v>
      </c>
      <c r="AW238" s="10" t="s">
        <v>36</v>
      </c>
      <c r="AX238" s="10" t="s">
        <v>78</v>
      </c>
      <c r="AY238" s="183" t="s">
        <v>150</v>
      </c>
    </row>
    <row r="239" spans="2:65" s="11" customFormat="1" ht="16.5" customHeight="1">
      <c r="B239" s="184"/>
      <c r="C239" s="185"/>
      <c r="D239" s="185"/>
      <c r="E239" s="186" t="s">
        <v>22</v>
      </c>
      <c r="F239" s="291" t="s">
        <v>509</v>
      </c>
      <c r="G239" s="292"/>
      <c r="H239" s="292"/>
      <c r="I239" s="292"/>
      <c r="J239" s="185"/>
      <c r="K239" s="187">
        <v>8.36</v>
      </c>
      <c r="L239" s="185"/>
      <c r="M239" s="185"/>
      <c r="N239" s="185"/>
      <c r="O239" s="185"/>
      <c r="P239" s="185"/>
      <c r="Q239" s="185"/>
      <c r="R239" s="188"/>
      <c r="T239" s="189"/>
      <c r="U239" s="185"/>
      <c r="V239" s="185"/>
      <c r="W239" s="185"/>
      <c r="X239" s="185"/>
      <c r="Y239" s="185"/>
      <c r="Z239" s="185"/>
      <c r="AA239" s="190"/>
      <c r="AT239" s="191" t="s">
        <v>158</v>
      </c>
      <c r="AU239" s="191" t="s">
        <v>105</v>
      </c>
      <c r="AV239" s="11" t="s">
        <v>105</v>
      </c>
      <c r="AW239" s="11" t="s">
        <v>36</v>
      </c>
      <c r="AX239" s="11" t="s">
        <v>86</v>
      </c>
      <c r="AY239" s="191" t="s">
        <v>150</v>
      </c>
    </row>
    <row r="240" spans="2:65" s="1" customFormat="1" ht="25.5" customHeight="1">
      <c r="B240" s="38"/>
      <c r="C240" s="170" t="s">
        <v>324</v>
      </c>
      <c r="D240" s="170" t="s">
        <v>151</v>
      </c>
      <c r="E240" s="171" t="s">
        <v>510</v>
      </c>
      <c r="F240" s="285" t="s">
        <v>511</v>
      </c>
      <c r="G240" s="285"/>
      <c r="H240" s="285"/>
      <c r="I240" s="285"/>
      <c r="J240" s="172" t="s">
        <v>259</v>
      </c>
      <c r="K240" s="173">
        <v>8.36</v>
      </c>
      <c r="L240" s="286">
        <v>0</v>
      </c>
      <c r="M240" s="287"/>
      <c r="N240" s="288">
        <f>ROUND(L240*K240,2)</f>
        <v>0</v>
      </c>
      <c r="O240" s="288"/>
      <c r="P240" s="288"/>
      <c r="Q240" s="288"/>
      <c r="R240" s="40"/>
      <c r="T240" s="174" t="s">
        <v>22</v>
      </c>
      <c r="U240" s="47" t="s">
        <v>43</v>
      </c>
      <c r="V240" s="39"/>
      <c r="W240" s="175">
        <f>V240*K240</f>
        <v>0</v>
      </c>
      <c r="X240" s="175">
        <v>0</v>
      </c>
      <c r="Y240" s="175">
        <f>X240*K240</f>
        <v>0</v>
      </c>
      <c r="Z240" s="175">
        <v>0</v>
      </c>
      <c r="AA240" s="176">
        <f>Z240*K240</f>
        <v>0</v>
      </c>
      <c r="AR240" s="22" t="s">
        <v>155</v>
      </c>
      <c r="AT240" s="22" t="s">
        <v>151</v>
      </c>
      <c r="AU240" s="22" t="s">
        <v>105</v>
      </c>
      <c r="AY240" s="22" t="s">
        <v>150</v>
      </c>
      <c r="BE240" s="113">
        <f>IF(U240="základní",N240,0)</f>
        <v>0</v>
      </c>
      <c r="BF240" s="113">
        <f>IF(U240="snížená",N240,0)</f>
        <v>0</v>
      </c>
      <c r="BG240" s="113">
        <f>IF(U240="zákl. přenesená",N240,0)</f>
        <v>0</v>
      </c>
      <c r="BH240" s="113">
        <f>IF(U240="sníž. přenesená",N240,0)</f>
        <v>0</v>
      </c>
      <c r="BI240" s="113">
        <f>IF(U240="nulová",N240,0)</f>
        <v>0</v>
      </c>
      <c r="BJ240" s="22" t="s">
        <v>86</v>
      </c>
      <c r="BK240" s="113">
        <f>ROUND(L240*K240,2)</f>
        <v>0</v>
      </c>
      <c r="BL240" s="22" t="s">
        <v>155</v>
      </c>
      <c r="BM240" s="22" t="s">
        <v>512</v>
      </c>
    </row>
    <row r="241" spans="2:65" s="1" customFormat="1" ht="25.5" customHeight="1">
      <c r="B241" s="38"/>
      <c r="C241" s="170" t="s">
        <v>328</v>
      </c>
      <c r="D241" s="170" t="s">
        <v>151</v>
      </c>
      <c r="E241" s="171" t="s">
        <v>513</v>
      </c>
      <c r="F241" s="285" t="s">
        <v>514</v>
      </c>
      <c r="G241" s="285"/>
      <c r="H241" s="285"/>
      <c r="I241" s="285"/>
      <c r="J241" s="172" t="s">
        <v>259</v>
      </c>
      <c r="K241" s="173">
        <v>292.19</v>
      </c>
      <c r="L241" s="286">
        <v>0</v>
      </c>
      <c r="M241" s="287"/>
      <c r="N241" s="288">
        <f>ROUND(L241*K241,2)</f>
        <v>0</v>
      </c>
      <c r="O241" s="288"/>
      <c r="P241" s="288"/>
      <c r="Q241" s="288"/>
      <c r="R241" s="40"/>
      <c r="T241" s="174" t="s">
        <v>22</v>
      </c>
      <c r="U241" s="47" t="s">
        <v>43</v>
      </c>
      <c r="V241" s="39"/>
      <c r="W241" s="175">
        <f>V241*K241</f>
        <v>0</v>
      </c>
      <c r="X241" s="175">
        <v>0</v>
      </c>
      <c r="Y241" s="175">
        <f>X241*K241</f>
        <v>0</v>
      </c>
      <c r="Z241" s="175">
        <v>0</v>
      </c>
      <c r="AA241" s="176">
        <f>Z241*K241</f>
        <v>0</v>
      </c>
      <c r="AR241" s="22" t="s">
        <v>155</v>
      </c>
      <c r="AT241" s="22" t="s">
        <v>151</v>
      </c>
      <c r="AU241" s="22" t="s">
        <v>105</v>
      </c>
      <c r="AY241" s="22" t="s">
        <v>150</v>
      </c>
      <c r="BE241" s="113">
        <f>IF(U241="základní",N241,0)</f>
        <v>0</v>
      </c>
      <c r="BF241" s="113">
        <f>IF(U241="snížená",N241,0)</f>
        <v>0</v>
      </c>
      <c r="BG241" s="113">
        <f>IF(U241="zákl. přenesená",N241,0)</f>
        <v>0</v>
      </c>
      <c r="BH241" s="113">
        <f>IF(U241="sníž. přenesená",N241,0)</f>
        <v>0</v>
      </c>
      <c r="BI241" s="113">
        <f>IF(U241="nulová",N241,0)</f>
        <v>0</v>
      </c>
      <c r="BJ241" s="22" t="s">
        <v>86</v>
      </c>
      <c r="BK241" s="113">
        <f>ROUND(L241*K241,2)</f>
        <v>0</v>
      </c>
      <c r="BL241" s="22" t="s">
        <v>155</v>
      </c>
      <c r="BM241" s="22" t="s">
        <v>515</v>
      </c>
    </row>
    <row r="242" spans="2:65" s="11" customFormat="1" ht="16.5" customHeight="1">
      <c r="B242" s="184"/>
      <c r="C242" s="185"/>
      <c r="D242" s="185"/>
      <c r="E242" s="186" t="s">
        <v>22</v>
      </c>
      <c r="F242" s="293" t="s">
        <v>516</v>
      </c>
      <c r="G242" s="294"/>
      <c r="H242" s="294"/>
      <c r="I242" s="294"/>
      <c r="J242" s="185"/>
      <c r="K242" s="187">
        <v>334.4</v>
      </c>
      <c r="L242" s="185"/>
      <c r="M242" s="185"/>
      <c r="N242" s="185"/>
      <c r="O242" s="185"/>
      <c r="P242" s="185"/>
      <c r="Q242" s="185"/>
      <c r="R242" s="188"/>
      <c r="T242" s="189"/>
      <c r="U242" s="185"/>
      <c r="V242" s="185"/>
      <c r="W242" s="185"/>
      <c r="X242" s="185"/>
      <c r="Y242" s="185"/>
      <c r="Z242" s="185"/>
      <c r="AA242" s="190"/>
      <c r="AT242" s="191" t="s">
        <v>158</v>
      </c>
      <c r="AU242" s="191" t="s">
        <v>105</v>
      </c>
      <c r="AV242" s="11" t="s">
        <v>105</v>
      </c>
      <c r="AW242" s="11" t="s">
        <v>36</v>
      </c>
      <c r="AX242" s="11" t="s">
        <v>78</v>
      </c>
      <c r="AY242" s="191" t="s">
        <v>150</v>
      </c>
    </row>
    <row r="243" spans="2:65" s="11" customFormat="1" ht="16.5" customHeight="1">
      <c r="B243" s="184"/>
      <c r="C243" s="185"/>
      <c r="D243" s="185"/>
      <c r="E243" s="186" t="s">
        <v>22</v>
      </c>
      <c r="F243" s="291" t="s">
        <v>517</v>
      </c>
      <c r="G243" s="292"/>
      <c r="H243" s="292"/>
      <c r="I243" s="292"/>
      <c r="J243" s="185"/>
      <c r="K243" s="187">
        <v>-42.21</v>
      </c>
      <c r="L243" s="185"/>
      <c r="M243" s="185"/>
      <c r="N243" s="185"/>
      <c r="O243" s="185"/>
      <c r="P243" s="185"/>
      <c r="Q243" s="185"/>
      <c r="R243" s="188"/>
      <c r="T243" s="189"/>
      <c r="U243" s="185"/>
      <c r="V243" s="185"/>
      <c r="W243" s="185"/>
      <c r="X243" s="185"/>
      <c r="Y243" s="185"/>
      <c r="Z243" s="185"/>
      <c r="AA243" s="190"/>
      <c r="AT243" s="191" t="s">
        <v>158</v>
      </c>
      <c r="AU243" s="191" t="s">
        <v>105</v>
      </c>
      <c r="AV243" s="11" t="s">
        <v>105</v>
      </c>
      <c r="AW243" s="11" t="s">
        <v>36</v>
      </c>
      <c r="AX243" s="11" t="s">
        <v>78</v>
      </c>
      <c r="AY243" s="191" t="s">
        <v>150</v>
      </c>
    </row>
    <row r="244" spans="2:65" s="12" customFormat="1" ht="16.5" customHeight="1">
      <c r="B244" s="192"/>
      <c r="C244" s="193"/>
      <c r="D244" s="193"/>
      <c r="E244" s="194" t="s">
        <v>22</v>
      </c>
      <c r="F244" s="295" t="s">
        <v>177</v>
      </c>
      <c r="G244" s="296"/>
      <c r="H244" s="296"/>
      <c r="I244" s="296"/>
      <c r="J244" s="193"/>
      <c r="K244" s="195">
        <v>292.19</v>
      </c>
      <c r="L244" s="193"/>
      <c r="M244" s="193"/>
      <c r="N244" s="193"/>
      <c r="O244" s="193"/>
      <c r="P244" s="193"/>
      <c r="Q244" s="193"/>
      <c r="R244" s="196"/>
      <c r="T244" s="197"/>
      <c r="U244" s="193"/>
      <c r="V244" s="193"/>
      <c r="W244" s="193"/>
      <c r="X244" s="193"/>
      <c r="Y244" s="193"/>
      <c r="Z244" s="193"/>
      <c r="AA244" s="198"/>
      <c r="AT244" s="199" t="s">
        <v>158</v>
      </c>
      <c r="AU244" s="199" t="s">
        <v>105</v>
      </c>
      <c r="AV244" s="12" t="s">
        <v>155</v>
      </c>
      <c r="AW244" s="12" t="s">
        <v>36</v>
      </c>
      <c r="AX244" s="12" t="s">
        <v>86</v>
      </c>
      <c r="AY244" s="199" t="s">
        <v>150</v>
      </c>
    </row>
    <row r="245" spans="2:65" s="1" customFormat="1" ht="38.25" customHeight="1">
      <c r="B245" s="38"/>
      <c r="C245" s="170" t="s">
        <v>332</v>
      </c>
      <c r="D245" s="170" t="s">
        <v>151</v>
      </c>
      <c r="E245" s="171" t="s">
        <v>518</v>
      </c>
      <c r="F245" s="285" t="s">
        <v>519</v>
      </c>
      <c r="G245" s="285"/>
      <c r="H245" s="285"/>
      <c r="I245" s="285"/>
      <c r="J245" s="172" t="s">
        <v>259</v>
      </c>
      <c r="K245" s="173">
        <v>292.19</v>
      </c>
      <c r="L245" s="286">
        <v>0</v>
      </c>
      <c r="M245" s="287"/>
      <c r="N245" s="288">
        <f>ROUND(L245*K245,2)</f>
        <v>0</v>
      </c>
      <c r="O245" s="288"/>
      <c r="P245" s="288"/>
      <c r="Q245" s="288"/>
      <c r="R245" s="40"/>
      <c r="T245" s="174" t="s">
        <v>22</v>
      </c>
      <c r="U245" s="47" t="s">
        <v>43</v>
      </c>
      <c r="V245" s="39"/>
      <c r="W245" s="175">
        <f>V245*K245</f>
        <v>0</v>
      </c>
      <c r="X245" s="175">
        <v>3.2000000000000002E-3</v>
      </c>
      <c r="Y245" s="175">
        <f>X245*K245</f>
        <v>0.93500800000000006</v>
      </c>
      <c r="Z245" s="175">
        <v>0</v>
      </c>
      <c r="AA245" s="176">
        <f>Z245*K245</f>
        <v>0</v>
      </c>
      <c r="AR245" s="22" t="s">
        <v>155</v>
      </c>
      <c r="AT245" s="22" t="s">
        <v>151</v>
      </c>
      <c r="AU245" s="22" t="s">
        <v>105</v>
      </c>
      <c r="AY245" s="22" t="s">
        <v>150</v>
      </c>
      <c r="BE245" s="113">
        <f>IF(U245="základní",N245,0)</f>
        <v>0</v>
      </c>
      <c r="BF245" s="113">
        <f>IF(U245="snížená",N245,0)</f>
        <v>0</v>
      </c>
      <c r="BG245" s="113">
        <f>IF(U245="zákl. přenesená",N245,0)</f>
        <v>0</v>
      </c>
      <c r="BH245" s="113">
        <f>IF(U245="sníž. přenesená",N245,0)</f>
        <v>0</v>
      </c>
      <c r="BI245" s="113">
        <f>IF(U245="nulová",N245,0)</f>
        <v>0</v>
      </c>
      <c r="BJ245" s="22" t="s">
        <v>86</v>
      </c>
      <c r="BK245" s="113">
        <f>ROUND(L245*K245,2)</f>
        <v>0</v>
      </c>
      <c r="BL245" s="22" t="s">
        <v>155</v>
      </c>
      <c r="BM245" s="22" t="s">
        <v>520</v>
      </c>
    </row>
    <row r="246" spans="2:65" s="11" customFormat="1" ht="16.5" customHeight="1">
      <c r="B246" s="184"/>
      <c r="C246" s="185"/>
      <c r="D246" s="185"/>
      <c r="E246" s="186" t="s">
        <v>22</v>
      </c>
      <c r="F246" s="293" t="s">
        <v>516</v>
      </c>
      <c r="G246" s="294"/>
      <c r="H246" s="294"/>
      <c r="I246" s="294"/>
      <c r="J246" s="185"/>
      <c r="K246" s="187">
        <v>334.4</v>
      </c>
      <c r="L246" s="185"/>
      <c r="M246" s="185"/>
      <c r="N246" s="185"/>
      <c r="O246" s="185"/>
      <c r="P246" s="185"/>
      <c r="Q246" s="185"/>
      <c r="R246" s="188"/>
      <c r="T246" s="189"/>
      <c r="U246" s="185"/>
      <c r="V246" s="185"/>
      <c r="W246" s="185"/>
      <c r="X246" s="185"/>
      <c r="Y246" s="185"/>
      <c r="Z246" s="185"/>
      <c r="AA246" s="190"/>
      <c r="AT246" s="191" t="s">
        <v>158</v>
      </c>
      <c r="AU246" s="191" t="s">
        <v>105</v>
      </c>
      <c r="AV246" s="11" t="s">
        <v>105</v>
      </c>
      <c r="AW246" s="11" t="s">
        <v>36</v>
      </c>
      <c r="AX246" s="11" t="s">
        <v>78</v>
      </c>
      <c r="AY246" s="191" t="s">
        <v>150</v>
      </c>
    </row>
    <row r="247" spans="2:65" s="11" customFormat="1" ht="16.5" customHeight="1">
      <c r="B247" s="184"/>
      <c r="C247" s="185"/>
      <c r="D247" s="185"/>
      <c r="E247" s="186" t="s">
        <v>22</v>
      </c>
      <c r="F247" s="291" t="s">
        <v>517</v>
      </c>
      <c r="G247" s="292"/>
      <c r="H247" s="292"/>
      <c r="I247" s="292"/>
      <c r="J247" s="185"/>
      <c r="K247" s="187">
        <v>-42.21</v>
      </c>
      <c r="L247" s="185"/>
      <c r="M247" s="185"/>
      <c r="N247" s="185"/>
      <c r="O247" s="185"/>
      <c r="P247" s="185"/>
      <c r="Q247" s="185"/>
      <c r="R247" s="188"/>
      <c r="T247" s="189"/>
      <c r="U247" s="185"/>
      <c r="V247" s="185"/>
      <c r="W247" s="185"/>
      <c r="X247" s="185"/>
      <c r="Y247" s="185"/>
      <c r="Z247" s="185"/>
      <c r="AA247" s="190"/>
      <c r="AT247" s="191" t="s">
        <v>158</v>
      </c>
      <c r="AU247" s="191" t="s">
        <v>105</v>
      </c>
      <c r="AV247" s="11" t="s">
        <v>105</v>
      </c>
      <c r="AW247" s="11" t="s">
        <v>36</v>
      </c>
      <c r="AX247" s="11" t="s">
        <v>78</v>
      </c>
      <c r="AY247" s="191" t="s">
        <v>150</v>
      </c>
    </row>
    <row r="248" spans="2:65" s="12" customFormat="1" ht="16.5" customHeight="1">
      <c r="B248" s="192"/>
      <c r="C248" s="193"/>
      <c r="D248" s="193"/>
      <c r="E248" s="194" t="s">
        <v>22</v>
      </c>
      <c r="F248" s="295" t="s">
        <v>177</v>
      </c>
      <c r="G248" s="296"/>
      <c r="H248" s="296"/>
      <c r="I248" s="296"/>
      <c r="J248" s="193"/>
      <c r="K248" s="195">
        <v>292.19</v>
      </c>
      <c r="L248" s="193"/>
      <c r="M248" s="193"/>
      <c r="N248" s="193"/>
      <c r="O248" s="193"/>
      <c r="P248" s="193"/>
      <c r="Q248" s="193"/>
      <c r="R248" s="196"/>
      <c r="T248" s="197"/>
      <c r="U248" s="193"/>
      <c r="V248" s="193"/>
      <c r="W248" s="193"/>
      <c r="X248" s="193"/>
      <c r="Y248" s="193"/>
      <c r="Z248" s="193"/>
      <c r="AA248" s="198"/>
      <c r="AT248" s="199" t="s">
        <v>158</v>
      </c>
      <c r="AU248" s="199" t="s">
        <v>105</v>
      </c>
      <c r="AV248" s="12" t="s">
        <v>155</v>
      </c>
      <c r="AW248" s="12" t="s">
        <v>36</v>
      </c>
      <c r="AX248" s="12" t="s">
        <v>86</v>
      </c>
      <c r="AY248" s="199" t="s">
        <v>150</v>
      </c>
    </row>
    <row r="249" spans="2:65" s="9" customFormat="1" ht="29.85" customHeight="1">
      <c r="B249" s="159"/>
      <c r="C249" s="160"/>
      <c r="D249" s="169" t="s">
        <v>121</v>
      </c>
      <c r="E249" s="169"/>
      <c r="F249" s="169"/>
      <c r="G249" s="169"/>
      <c r="H249" s="169"/>
      <c r="I249" s="169"/>
      <c r="J249" s="169"/>
      <c r="K249" s="169"/>
      <c r="L249" s="169"/>
      <c r="M249" s="169"/>
      <c r="N249" s="306">
        <f>BK249</f>
        <v>0</v>
      </c>
      <c r="O249" s="307"/>
      <c r="P249" s="307"/>
      <c r="Q249" s="307"/>
      <c r="R249" s="162"/>
      <c r="T249" s="163"/>
      <c r="U249" s="160"/>
      <c r="V249" s="160"/>
      <c r="W249" s="164">
        <f>SUM(W250:W267)</f>
        <v>0</v>
      </c>
      <c r="X249" s="160"/>
      <c r="Y249" s="164">
        <f>SUM(Y250:Y267)</f>
        <v>0.13398400000000002</v>
      </c>
      <c r="Z249" s="160"/>
      <c r="AA249" s="165">
        <f>SUM(AA250:AA267)</f>
        <v>0.21288000000000001</v>
      </c>
      <c r="AR249" s="166" t="s">
        <v>86</v>
      </c>
      <c r="AT249" s="167" t="s">
        <v>77</v>
      </c>
      <c r="AU249" s="167" t="s">
        <v>86</v>
      </c>
      <c r="AY249" s="166" t="s">
        <v>150</v>
      </c>
      <c r="BK249" s="168">
        <f>SUM(BK250:BK267)</f>
        <v>0</v>
      </c>
    </row>
    <row r="250" spans="2:65" s="1" customFormat="1" ht="38.25" customHeight="1">
      <c r="B250" s="38"/>
      <c r="C250" s="170" t="s">
        <v>336</v>
      </c>
      <c r="D250" s="170" t="s">
        <v>151</v>
      </c>
      <c r="E250" s="171" t="s">
        <v>521</v>
      </c>
      <c r="F250" s="285" t="s">
        <v>522</v>
      </c>
      <c r="G250" s="285"/>
      <c r="H250" s="285"/>
      <c r="I250" s="285"/>
      <c r="J250" s="172" t="s">
        <v>201</v>
      </c>
      <c r="K250" s="173">
        <v>18</v>
      </c>
      <c r="L250" s="286">
        <v>0</v>
      </c>
      <c r="M250" s="287"/>
      <c r="N250" s="288">
        <f>ROUND(L250*K250,2)</f>
        <v>0</v>
      </c>
      <c r="O250" s="288"/>
      <c r="P250" s="288"/>
      <c r="Q250" s="288"/>
      <c r="R250" s="40"/>
      <c r="T250" s="174" t="s">
        <v>22</v>
      </c>
      <c r="U250" s="47" t="s">
        <v>43</v>
      </c>
      <c r="V250" s="39"/>
      <c r="W250" s="175">
        <f>V250*K250</f>
        <v>0</v>
      </c>
      <c r="X250" s="175">
        <v>0</v>
      </c>
      <c r="Y250" s="175">
        <f>X250*K250</f>
        <v>0</v>
      </c>
      <c r="Z250" s="175">
        <v>0</v>
      </c>
      <c r="AA250" s="176">
        <f>Z250*K250</f>
        <v>0</v>
      </c>
      <c r="AR250" s="22" t="s">
        <v>155</v>
      </c>
      <c r="AT250" s="22" t="s">
        <v>151</v>
      </c>
      <c r="AU250" s="22" t="s">
        <v>105</v>
      </c>
      <c r="AY250" s="22" t="s">
        <v>150</v>
      </c>
      <c r="BE250" s="113">
        <f>IF(U250="základní",N250,0)</f>
        <v>0</v>
      </c>
      <c r="BF250" s="113">
        <f>IF(U250="snížená",N250,0)</f>
        <v>0</v>
      </c>
      <c r="BG250" s="113">
        <f>IF(U250="zákl. přenesená",N250,0)</f>
        <v>0</v>
      </c>
      <c r="BH250" s="113">
        <f>IF(U250="sníž. přenesená",N250,0)</f>
        <v>0</v>
      </c>
      <c r="BI250" s="113">
        <f>IF(U250="nulová",N250,0)</f>
        <v>0</v>
      </c>
      <c r="BJ250" s="22" t="s">
        <v>86</v>
      </c>
      <c r="BK250" s="113">
        <f>ROUND(L250*K250,2)</f>
        <v>0</v>
      </c>
      <c r="BL250" s="22" t="s">
        <v>155</v>
      </c>
      <c r="BM250" s="22" t="s">
        <v>523</v>
      </c>
    </row>
    <row r="251" spans="2:65" s="11" customFormat="1" ht="16.5" customHeight="1">
      <c r="B251" s="184"/>
      <c r="C251" s="185"/>
      <c r="D251" s="185"/>
      <c r="E251" s="186" t="s">
        <v>22</v>
      </c>
      <c r="F251" s="293" t="s">
        <v>524</v>
      </c>
      <c r="G251" s="294"/>
      <c r="H251" s="294"/>
      <c r="I251" s="294"/>
      <c r="J251" s="185"/>
      <c r="K251" s="187">
        <v>18</v>
      </c>
      <c r="L251" s="185"/>
      <c r="M251" s="185"/>
      <c r="N251" s="185"/>
      <c r="O251" s="185"/>
      <c r="P251" s="185"/>
      <c r="Q251" s="185"/>
      <c r="R251" s="188"/>
      <c r="T251" s="189"/>
      <c r="U251" s="185"/>
      <c r="V251" s="185"/>
      <c r="W251" s="185"/>
      <c r="X251" s="185"/>
      <c r="Y251" s="185"/>
      <c r="Z251" s="185"/>
      <c r="AA251" s="190"/>
      <c r="AT251" s="191" t="s">
        <v>158</v>
      </c>
      <c r="AU251" s="191" t="s">
        <v>105</v>
      </c>
      <c r="AV251" s="11" t="s">
        <v>105</v>
      </c>
      <c r="AW251" s="11" t="s">
        <v>36</v>
      </c>
      <c r="AX251" s="11" t="s">
        <v>86</v>
      </c>
      <c r="AY251" s="191" t="s">
        <v>150</v>
      </c>
    </row>
    <row r="252" spans="2:65" s="1" customFormat="1" ht="38.25" customHeight="1">
      <c r="B252" s="38"/>
      <c r="C252" s="200" t="s">
        <v>340</v>
      </c>
      <c r="D252" s="200" t="s">
        <v>198</v>
      </c>
      <c r="E252" s="201" t="s">
        <v>525</v>
      </c>
      <c r="F252" s="299" t="s">
        <v>526</v>
      </c>
      <c r="G252" s="299"/>
      <c r="H252" s="299"/>
      <c r="I252" s="299"/>
      <c r="J252" s="202" t="s">
        <v>201</v>
      </c>
      <c r="K252" s="203">
        <v>18</v>
      </c>
      <c r="L252" s="300">
        <v>0</v>
      </c>
      <c r="M252" s="301"/>
      <c r="N252" s="302">
        <f>ROUND(L252*K252,2)</f>
        <v>0</v>
      </c>
      <c r="O252" s="288"/>
      <c r="P252" s="288"/>
      <c r="Q252" s="288"/>
      <c r="R252" s="40"/>
      <c r="T252" s="174" t="s">
        <v>22</v>
      </c>
      <c r="U252" s="47" t="s">
        <v>43</v>
      </c>
      <c r="V252" s="39"/>
      <c r="W252" s="175">
        <f>V252*K252</f>
        <v>0</v>
      </c>
      <c r="X252" s="175">
        <v>4.5999999999999999E-3</v>
      </c>
      <c r="Y252" s="175">
        <f>X252*K252</f>
        <v>8.2799999999999999E-2</v>
      </c>
      <c r="Z252" s="175">
        <v>0</v>
      </c>
      <c r="AA252" s="176">
        <f>Z252*K252</f>
        <v>0</v>
      </c>
      <c r="AR252" s="22" t="s">
        <v>202</v>
      </c>
      <c r="AT252" s="22" t="s">
        <v>198</v>
      </c>
      <c r="AU252" s="22" t="s">
        <v>105</v>
      </c>
      <c r="AY252" s="22" t="s">
        <v>150</v>
      </c>
      <c r="BE252" s="113">
        <f>IF(U252="základní",N252,0)</f>
        <v>0</v>
      </c>
      <c r="BF252" s="113">
        <f>IF(U252="snížená",N252,0)</f>
        <v>0</v>
      </c>
      <c r="BG252" s="113">
        <f>IF(U252="zákl. přenesená",N252,0)</f>
        <v>0</v>
      </c>
      <c r="BH252" s="113">
        <f>IF(U252="sníž. přenesená",N252,0)</f>
        <v>0</v>
      </c>
      <c r="BI252" s="113">
        <f>IF(U252="nulová",N252,0)</f>
        <v>0</v>
      </c>
      <c r="BJ252" s="22" t="s">
        <v>86</v>
      </c>
      <c r="BK252" s="113">
        <f>ROUND(L252*K252,2)</f>
        <v>0</v>
      </c>
      <c r="BL252" s="22" t="s">
        <v>155</v>
      </c>
      <c r="BM252" s="22" t="s">
        <v>527</v>
      </c>
    </row>
    <row r="253" spans="2:65" s="1" customFormat="1" ht="16.5" customHeight="1">
      <c r="B253" s="38"/>
      <c r="C253" s="39"/>
      <c r="D253" s="39"/>
      <c r="E253" s="39"/>
      <c r="F253" s="297" t="s">
        <v>528</v>
      </c>
      <c r="G253" s="298"/>
      <c r="H253" s="298"/>
      <c r="I253" s="298"/>
      <c r="J253" s="39"/>
      <c r="K253" s="39"/>
      <c r="L253" s="39"/>
      <c r="M253" s="39"/>
      <c r="N253" s="39"/>
      <c r="O253" s="39"/>
      <c r="P253" s="39"/>
      <c r="Q253" s="39"/>
      <c r="R253" s="40"/>
      <c r="T253" s="146"/>
      <c r="U253" s="39"/>
      <c r="V253" s="39"/>
      <c r="W253" s="39"/>
      <c r="X253" s="39"/>
      <c r="Y253" s="39"/>
      <c r="Z253" s="39"/>
      <c r="AA253" s="81"/>
      <c r="AT253" s="22" t="s">
        <v>191</v>
      </c>
      <c r="AU253" s="22" t="s">
        <v>105</v>
      </c>
    </row>
    <row r="254" spans="2:65" s="1" customFormat="1" ht="38.25" customHeight="1">
      <c r="B254" s="38"/>
      <c r="C254" s="170" t="s">
        <v>344</v>
      </c>
      <c r="D254" s="170" t="s">
        <v>151</v>
      </c>
      <c r="E254" s="171" t="s">
        <v>529</v>
      </c>
      <c r="F254" s="285" t="s">
        <v>530</v>
      </c>
      <c r="G254" s="285"/>
      <c r="H254" s="285"/>
      <c r="I254" s="285"/>
      <c r="J254" s="172" t="s">
        <v>259</v>
      </c>
      <c r="K254" s="173">
        <v>8.8000000000000007</v>
      </c>
      <c r="L254" s="286">
        <v>0</v>
      </c>
      <c r="M254" s="287"/>
      <c r="N254" s="288">
        <f>ROUND(L254*K254,2)</f>
        <v>0</v>
      </c>
      <c r="O254" s="288"/>
      <c r="P254" s="288"/>
      <c r="Q254" s="288"/>
      <c r="R254" s="40"/>
      <c r="T254" s="174" t="s">
        <v>22</v>
      </c>
      <c r="U254" s="47" t="s">
        <v>43</v>
      </c>
      <c r="V254" s="39"/>
      <c r="W254" s="175">
        <f>V254*K254</f>
        <v>0</v>
      </c>
      <c r="X254" s="175">
        <v>6.3000000000000003E-4</v>
      </c>
      <c r="Y254" s="175">
        <f>X254*K254</f>
        <v>5.5440000000000003E-3</v>
      </c>
      <c r="Z254" s="175">
        <v>0</v>
      </c>
      <c r="AA254" s="176">
        <f>Z254*K254</f>
        <v>0</v>
      </c>
      <c r="AR254" s="22" t="s">
        <v>155</v>
      </c>
      <c r="AT254" s="22" t="s">
        <v>151</v>
      </c>
      <c r="AU254" s="22" t="s">
        <v>105</v>
      </c>
      <c r="AY254" s="22" t="s">
        <v>150</v>
      </c>
      <c r="BE254" s="113">
        <f>IF(U254="základní",N254,0)</f>
        <v>0</v>
      </c>
      <c r="BF254" s="113">
        <f>IF(U254="snížená",N254,0)</f>
        <v>0</v>
      </c>
      <c r="BG254" s="113">
        <f>IF(U254="zákl. přenesená",N254,0)</f>
        <v>0</v>
      </c>
      <c r="BH254" s="113">
        <f>IF(U254="sníž. přenesená",N254,0)</f>
        <v>0</v>
      </c>
      <c r="BI254" s="113">
        <f>IF(U254="nulová",N254,0)</f>
        <v>0</v>
      </c>
      <c r="BJ254" s="22" t="s">
        <v>86</v>
      </c>
      <c r="BK254" s="113">
        <f>ROUND(L254*K254,2)</f>
        <v>0</v>
      </c>
      <c r="BL254" s="22" t="s">
        <v>155</v>
      </c>
      <c r="BM254" s="22" t="s">
        <v>531</v>
      </c>
    </row>
    <row r="255" spans="2:65" s="11" customFormat="1" ht="16.5" customHeight="1">
      <c r="B255" s="184"/>
      <c r="C255" s="185"/>
      <c r="D255" s="185"/>
      <c r="E255" s="186" t="s">
        <v>22</v>
      </c>
      <c r="F255" s="293" t="s">
        <v>532</v>
      </c>
      <c r="G255" s="294"/>
      <c r="H255" s="294"/>
      <c r="I255" s="294"/>
      <c r="J255" s="185"/>
      <c r="K255" s="187">
        <v>8.8000000000000007</v>
      </c>
      <c r="L255" s="185"/>
      <c r="M255" s="185"/>
      <c r="N255" s="185"/>
      <c r="O255" s="185"/>
      <c r="P255" s="185"/>
      <c r="Q255" s="185"/>
      <c r="R255" s="188"/>
      <c r="T255" s="189"/>
      <c r="U255" s="185"/>
      <c r="V255" s="185"/>
      <c r="W255" s="185"/>
      <c r="X255" s="185"/>
      <c r="Y255" s="185"/>
      <c r="Z255" s="185"/>
      <c r="AA255" s="190"/>
      <c r="AT255" s="191" t="s">
        <v>158</v>
      </c>
      <c r="AU255" s="191" t="s">
        <v>105</v>
      </c>
      <c r="AV255" s="11" t="s">
        <v>105</v>
      </c>
      <c r="AW255" s="11" t="s">
        <v>36</v>
      </c>
      <c r="AX255" s="11" t="s">
        <v>86</v>
      </c>
      <c r="AY255" s="191" t="s">
        <v>150</v>
      </c>
    </row>
    <row r="256" spans="2:65" s="1" customFormat="1" ht="25.5" customHeight="1">
      <c r="B256" s="38"/>
      <c r="C256" s="170" t="s">
        <v>533</v>
      </c>
      <c r="D256" s="170" t="s">
        <v>151</v>
      </c>
      <c r="E256" s="171" t="s">
        <v>534</v>
      </c>
      <c r="F256" s="285" t="s">
        <v>535</v>
      </c>
      <c r="G256" s="285"/>
      <c r="H256" s="285"/>
      <c r="I256" s="285"/>
      <c r="J256" s="172" t="s">
        <v>259</v>
      </c>
      <c r="K256" s="173">
        <v>0.36</v>
      </c>
      <c r="L256" s="286">
        <v>0</v>
      </c>
      <c r="M256" s="287"/>
      <c r="N256" s="288">
        <f>ROUND(L256*K256,2)</f>
        <v>0</v>
      </c>
      <c r="O256" s="288"/>
      <c r="P256" s="288"/>
      <c r="Q256" s="288"/>
      <c r="R256" s="40"/>
      <c r="T256" s="174" t="s">
        <v>22</v>
      </c>
      <c r="U256" s="47" t="s">
        <v>43</v>
      </c>
      <c r="V256" s="39"/>
      <c r="W256" s="175">
        <f>V256*K256</f>
        <v>0</v>
      </c>
      <c r="X256" s="175">
        <v>0</v>
      </c>
      <c r="Y256" s="175">
        <f>X256*K256</f>
        <v>0</v>
      </c>
      <c r="Z256" s="175">
        <v>0.25</v>
      </c>
      <c r="AA256" s="176">
        <f>Z256*K256</f>
        <v>0.09</v>
      </c>
      <c r="AR256" s="22" t="s">
        <v>155</v>
      </c>
      <c r="AT256" s="22" t="s">
        <v>151</v>
      </c>
      <c r="AU256" s="22" t="s">
        <v>105</v>
      </c>
      <c r="AY256" s="22" t="s">
        <v>150</v>
      </c>
      <c r="BE256" s="113">
        <f>IF(U256="základní",N256,0)</f>
        <v>0</v>
      </c>
      <c r="BF256" s="113">
        <f>IF(U256="snížená",N256,0)</f>
        <v>0</v>
      </c>
      <c r="BG256" s="113">
        <f>IF(U256="zákl. přenesená",N256,0)</f>
        <v>0</v>
      </c>
      <c r="BH256" s="113">
        <f>IF(U256="sníž. přenesená",N256,0)</f>
        <v>0</v>
      </c>
      <c r="BI256" s="113">
        <f>IF(U256="nulová",N256,0)</f>
        <v>0</v>
      </c>
      <c r="BJ256" s="22" t="s">
        <v>86</v>
      </c>
      <c r="BK256" s="113">
        <f>ROUND(L256*K256,2)</f>
        <v>0</v>
      </c>
      <c r="BL256" s="22" t="s">
        <v>155</v>
      </c>
      <c r="BM256" s="22" t="s">
        <v>536</v>
      </c>
    </row>
    <row r="257" spans="2:65" s="10" customFormat="1" ht="25.5" customHeight="1">
      <c r="B257" s="177"/>
      <c r="C257" s="178"/>
      <c r="D257" s="178"/>
      <c r="E257" s="179" t="s">
        <v>22</v>
      </c>
      <c r="F257" s="289" t="s">
        <v>537</v>
      </c>
      <c r="G257" s="290"/>
      <c r="H257" s="290"/>
      <c r="I257" s="290"/>
      <c r="J257" s="178"/>
      <c r="K257" s="179" t="s">
        <v>22</v>
      </c>
      <c r="L257" s="178"/>
      <c r="M257" s="178"/>
      <c r="N257" s="178"/>
      <c r="O257" s="178"/>
      <c r="P257" s="178"/>
      <c r="Q257" s="178"/>
      <c r="R257" s="180"/>
      <c r="T257" s="181"/>
      <c r="U257" s="178"/>
      <c r="V257" s="178"/>
      <c r="W257" s="178"/>
      <c r="X257" s="178"/>
      <c r="Y257" s="178"/>
      <c r="Z257" s="178"/>
      <c r="AA257" s="182"/>
      <c r="AT257" s="183" t="s">
        <v>158</v>
      </c>
      <c r="AU257" s="183" t="s">
        <v>105</v>
      </c>
      <c r="AV257" s="10" t="s">
        <v>86</v>
      </c>
      <c r="AW257" s="10" t="s">
        <v>36</v>
      </c>
      <c r="AX257" s="10" t="s">
        <v>78</v>
      </c>
      <c r="AY257" s="183" t="s">
        <v>150</v>
      </c>
    </row>
    <row r="258" spans="2:65" s="11" customFormat="1" ht="16.5" customHeight="1">
      <c r="B258" s="184"/>
      <c r="C258" s="185"/>
      <c r="D258" s="185"/>
      <c r="E258" s="186" t="s">
        <v>22</v>
      </c>
      <c r="F258" s="291" t="s">
        <v>538</v>
      </c>
      <c r="G258" s="292"/>
      <c r="H258" s="292"/>
      <c r="I258" s="292"/>
      <c r="J258" s="185"/>
      <c r="K258" s="187">
        <v>0.36</v>
      </c>
      <c r="L258" s="185"/>
      <c r="M258" s="185"/>
      <c r="N258" s="185"/>
      <c r="O258" s="185"/>
      <c r="P258" s="185"/>
      <c r="Q258" s="185"/>
      <c r="R258" s="188"/>
      <c r="T258" s="189"/>
      <c r="U258" s="185"/>
      <c r="V258" s="185"/>
      <c r="W258" s="185"/>
      <c r="X258" s="185"/>
      <c r="Y258" s="185"/>
      <c r="Z258" s="185"/>
      <c r="AA258" s="190"/>
      <c r="AT258" s="191" t="s">
        <v>158</v>
      </c>
      <c r="AU258" s="191" t="s">
        <v>105</v>
      </c>
      <c r="AV258" s="11" t="s">
        <v>105</v>
      </c>
      <c r="AW258" s="11" t="s">
        <v>36</v>
      </c>
      <c r="AX258" s="11" t="s">
        <v>86</v>
      </c>
      <c r="AY258" s="191" t="s">
        <v>150</v>
      </c>
    </row>
    <row r="259" spans="2:65" s="1" customFormat="1" ht="16.5" customHeight="1">
      <c r="B259" s="38"/>
      <c r="C259" s="170" t="s">
        <v>539</v>
      </c>
      <c r="D259" s="170" t="s">
        <v>151</v>
      </c>
      <c r="E259" s="171" t="s">
        <v>257</v>
      </c>
      <c r="F259" s="285" t="s">
        <v>258</v>
      </c>
      <c r="G259" s="285"/>
      <c r="H259" s="285"/>
      <c r="I259" s="285"/>
      <c r="J259" s="172" t="s">
        <v>259</v>
      </c>
      <c r="K259" s="173">
        <v>1.68</v>
      </c>
      <c r="L259" s="286">
        <v>0</v>
      </c>
      <c r="M259" s="287"/>
      <c r="N259" s="288">
        <f>ROUND(L259*K259,2)</f>
        <v>0</v>
      </c>
      <c r="O259" s="288"/>
      <c r="P259" s="288"/>
      <c r="Q259" s="288"/>
      <c r="R259" s="40"/>
      <c r="T259" s="174" t="s">
        <v>22</v>
      </c>
      <c r="U259" s="47" t="s">
        <v>43</v>
      </c>
      <c r="V259" s="39"/>
      <c r="W259" s="175">
        <f>V259*K259</f>
        <v>0</v>
      </c>
      <c r="X259" s="175">
        <v>0</v>
      </c>
      <c r="Y259" s="175">
        <f>X259*K259</f>
        <v>0</v>
      </c>
      <c r="Z259" s="175">
        <v>6.6000000000000003E-2</v>
      </c>
      <c r="AA259" s="176">
        <f>Z259*K259</f>
        <v>0.11088000000000001</v>
      </c>
      <c r="AR259" s="22" t="s">
        <v>155</v>
      </c>
      <c r="AT259" s="22" t="s">
        <v>151</v>
      </c>
      <c r="AU259" s="22" t="s">
        <v>105</v>
      </c>
      <c r="AY259" s="22" t="s">
        <v>150</v>
      </c>
      <c r="BE259" s="113">
        <f>IF(U259="základní",N259,0)</f>
        <v>0</v>
      </c>
      <c r="BF259" s="113">
        <f>IF(U259="snížená",N259,0)</f>
        <v>0</v>
      </c>
      <c r="BG259" s="113">
        <f>IF(U259="zákl. přenesená",N259,0)</f>
        <v>0</v>
      </c>
      <c r="BH259" s="113">
        <f>IF(U259="sníž. přenesená",N259,0)</f>
        <v>0</v>
      </c>
      <c r="BI259" s="113">
        <f>IF(U259="nulová",N259,0)</f>
        <v>0</v>
      </c>
      <c r="BJ259" s="22" t="s">
        <v>86</v>
      </c>
      <c r="BK259" s="113">
        <f>ROUND(L259*K259,2)</f>
        <v>0</v>
      </c>
      <c r="BL259" s="22" t="s">
        <v>155</v>
      </c>
      <c r="BM259" s="22" t="s">
        <v>540</v>
      </c>
    </row>
    <row r="260" spans="2:65" s="10" customFormat="1" ht="16.5" customHeight="1">
      <c r="B260" s="177"/>
      <c r="C260" s="178"/>
      <c r="D260" s="178"/>
      <c r="E260" s="179" t="s">
        <v>22</v>
      </c>
      <c r="F260" s="289" t="s">
        <v>541</v>
      </c>
      <c r="G260" s="290"/>
      <c r="H260" s="290"/>
      <c r="I260" s="290"/>
      <c r="J260" s="178"/>
      <c r="K260" s="179" t="s">
        <v>22</v>
      </c>
      <c r="L260" s="178"/>
      <c r="M260" s="178"/>
      <c r="N260" s="178"/>
      <c r="O260" s="178"/>
      <c r="P260" s="178"/>
      <c r="Q260" s="178"/>
      <c r="R260" s="180"/>
      <c r="T260" s="181"/>
      <c r="U260" s="178"/>
      <c r="V260" s="178"/>
      <c r="W260" s="178"/>
      <c r="X260" s="178"/>
      <c r="Y260" s="178"/>
      <c r="Z260" s="178"/>
      <c r="AA260" s="182"/>
      <c r="AT260" s="183" t="s">
        <v>158</v>
      </c>
      <c r="AU260" s="183" t="s">
        <v>105</v>
      </c>
      <c r="AV260" s="10" t="s">
        <v>86</v>
      </c>
      <c r="AW260" s="10" t="s">
        <v>36</v>
      </c>
      <c r="AX260" s="10" t="s">
        <v>78</v>
      </c>
      <c r="AY260" s="183" t="s">
        <v>150</v>
      </c>
    </row>
    <row r="261" spans="2:65" s="11" customFormat="1" ht="16.5" customHeight="1">
      <c r="B261" s="184"/>
      <c r="C261" s="185"/>
      <c r="D261" s="185"/>
      <c r="E261" s="186" t="s">
        <v>22</v>
      </c>
      <c r="F261" s="291" t="s">
        <v>542</v>
      </c>
      <c r="G261" s="292"/>
      <c r="H261" s="292"/>
      <c r="I261" s="292"/>
      <c r="J261" s="185"/>
      <c r="K261" s="187">
        <v>1.36</v>
      </c>
      <c r="L261" s="185"/>
      <c r="M261" s="185"/>
      <c r="N261" s="185"/>
      <c r="O261" s="185"/>
      <c r="P261" s="185"/>
      <c r="Q261" s="185"/>
      <c r="R261" s="188"/>
      <c r="T261" s="189"/>
      <c r="U261" s="185"/>
      <c r="V261" s="185"/>
      <c r="W261" s="185"/>
      <c r="X261" s="185"/>
      <c r="Y261" s="185"/>
      <c r="Z261" s="185"/>
      <c r="AA261" s="190"/>
      <c r="AT261" s="191" t="s">
        <v>158</v>
      </c>
      <c r="AU261" s="191" t="s">
        <v>105</v>
      </c>
      <c r="AV261" s="11" t="s">
        <v>105</v>
      </c>
      <c r="AW261" s="11" t="s">
        <v>36</v>
      </c>
      <c r="AX261" s="11" t="s">
        <v>78</v>
      </c>
      <c r="AY261" s="191" t="s">
        <v>150</v>
      </c>
    </row>
    <row r="262" spans="2:65" s="11" customFormat="1" ht="16.5" customHeight="1">
      <c r="B262" s="184"/>
      <c r="C262" s="185"/>
      <c r="D262" s="185"/>
      <c r="E262" s="186" t="s">
        <v>22</v>
      </c>
      <c r="F262" s="291" t="s">
        <v>543</v>
      </c>
      <c r="G262" s="292"/>
      <c r="H262" s="292"/>
      <c r="I262" s="292"/>
      <c r="J262" s="185"/>
      <c r="K262" s="187">
        <v>0.32</v>
      </c>
      <c r="L262" s="185"/>
      <c r="M262" s="185"/>
      <c r="N262" s="185"/>
      <c r="O262" s="185"/>
      <c r="P262" s="185"/>
      <c r="Q262" s="185"/>
      <c r="R262" s="188"/>
      <c r="T262" s="189"/>
      <c r="U262" s="185"/>
      <c r="V262" s="185"/>
      <c r="W262" s="185"/>
      <c r="X262" s="185"/>
      <c r="Y262" s="185"/>
      <c r="Z262" s="185"/>
      <c r="AA262" s="190"/>
      <c r="AT262" s="191" t="s">
        <v>158</v>
      </c>
      <c r="AU262" s="191" t="s">
        <v>105</v>
      </c>
      <c r="AV262" s="11" t="s">
        <v>105</v>
      </c>
      <c r="AW262" s="11" t="s">
        <v>36</v>
      </c>
      <c r="AX262" s="11" t="s">
        <v>78</v>
      </c>
      <c r="AY262" s="191" t="s">
        <v>150</v>
      </c>
    </row>
    <row r="263" spans="2:65" s="12" customFormat="1" ht="16.5" customHeight="1">
      <c r="B263" s="192"/>
      <c r="C263" s="193"/>
      <c r="D263" s="193"/>
      <c r="E263" s="194" t="s">
        <v>22</v>
      </c>
      <c r="F263" s="295" t="s">
        <v>177</v>
      </c>
      <c r="G263" s="296"/>
      <c r="H263" s="296"/>
      <c r="I263" s="296"/>
      <c r="J263" s="193"/>
      <c r="K263" s="195">
        <v>1.68</v>
      </c>
      <c r="L263" s="193"/>
      <c r="M263" s="193"/>
      <c r="N263" s="193"/>
      <c r="O263" s="193"/>
      <c r="P263" s="193"/>
      <c r="Q263" s="193"/>
      <c r="R263" s="196"/>
      <c r="T263" s="197"/>
      <c r="U263" s="193"/>
      <c r="V263" s="193"/>
      <c r="W263" s="193"/>
      <c r="X263" s="193"/>
      <c r="Y263" s="193"/>
      <c r="Z263" s="193"/>
      <c r="AA263" s="198"/>
      <c r="AT263" s="199" t="s">
        <v>158</v>
      </c>
      <c r="AU263" s="199" t="s">
        <v>105</v>
      </c>
      <c r="AV263" s="12" t="s">
        <v>155</v>
      </c>
      <c r="AW263" s="12" t="s">
        <v>36</v>
      </c>
      <c r="AX263" s="12" t="s">
        <v>86</v>
      </c>
      <c r="AY263" s="199" t="s">
        <v>150</v>
      </c>
    </row>
    <row r="264" spans="2:65" s="1" customFormat="1" ht="38.25" customHeight="1">
      <c r="B264" s="38"/>
      <c r="C264" s="170" t="s">
        <v>544</v>
      </c>
      <c r="D264" s="170" t="s">
        <v>151</v>
      </c>
      <c r="E264" s="171" t="s">
        <v>306</v>
      </c>
      <c r="F264" s="285" t="s">
        <v>307</v>
      </c>
      <c r="G264" s="285"/>
      <c r="H264" s="285"/>
      <c r="I264" s="285"/>
      <c r="J264" s="172" t="s">
        <v>188</v>
      </c>
      <c r="K264" s="173">
        <v>12</v>
      </c>
      <c r="L264" s="286">
        <v>0</v>
      </c>
      <c r="M264" s="287"/>
      <c r="N264" s="288">
        <f>ROUND(L264*K264,2)</f>
        <v>0</v>
      </c>
      <c r="O264" s="288"/>
      <c r="P264" s="288"/>
      <c r="Q264" s="288"/>
      <c r="R264" s="40"/>
      <c r="T264" s="174" t="s">
        <v>22</v>
      </c>
      <c r="U264" s="47" t="s">
        <v>43</v>
      </c>
      <c r="V264" s="39"/>
      <c r="W264" s="175">
        <f>V264*K264</f>
        <v>0</v>
      </c>
      <c r="X264" s="175">
        <v>4.6999999999999999E-4</v>
      </c>
      <c r="Y264" s="175">
        <f>X264*K264</f>
        <v>5.64E-3</v>
      </c>
      <c r="Z264" s="175">
        <v>1E-3</v>
      </c>
      <c r="AA264" s="176">
        <f>Z264*K264</f>
        <v>1.2E-2</v>
      </c>
      <c r="AR264" s="22" t="s">
        <v>155</v>
      </c>
      <c r="AT264" s="22" t="s">
        <v>151</v>
      </c>
      <c r="AU264" s="22" t="s">
        <v>105</v>
      </c>
      <c r="AY264" s="22" t="s">
        <v>150</v>
      </c>
      <c r="BE264" s="113">
        <f>IF(U264="základní",N264,0)</f>
        <v>0</v>
      </c>
      <c r="BF264" s="113">
        <f>IF(U264="snížená",N264,0)</f>
        <v>0</v>
      </c>
      <c r="BG264" s="113">
        <f>IF(U264="zákl. přenesená",N264,0)</f>
        <v>0</v>
      </c>
      <c r="BH264" s="113">
        <f>IF(U264="sníž. přenesená",N264,0)</f>
        <v>0</v>
      </c>
      <c r="BI264" s="113">
        <f>IF(U264="nulová",N264,0)</f>
        <v>0</v>
      </c>
      <c r="BJ264" s="22" t="s">
        <v>86</v>
      </c>
      <c r="BK264" s="113">
        <f>ROUND(L264*K264,2)</f>
        <v>0</v>
      </c>
      <c r="BL264" s="22" t="s">
        <v>155</v>
      </c>
      <c r="BM264" s="22" t="s">
        <v>545</v>
      </c>
    </row>
    <row r="265" spans="2:65" s="11" customFormat="1" ht="16.5" customHeight="1">
      <c r="B265" s="184"/>
      <c r="C265" s="185"/>
      <c r="D265" s="185"/>
      <c r="E265" s="186" t="s">
        <v>22</v>
      </c>
      <c r="F265" s="293" t="s">
        <v>546</v>
      </c>
      <c r="G265" s="294"/>
      <c r="H265" s="294"/>
      <c r="I265" s="294"/>
      <c r="J265" s="185"/>
      <c r="K265" s="187">
        <v>12</v>
      </c>
      <c r="L265" s="185"/>
      <c r="M265" s="185"/>
      <c r="N265" s="185"/>
      <c r="O265" s="185"/>
      <c r="P265" s="185"/>
      <c r="Q265" s="185"/>
      <c r="R265" s="188"/>
      <c r="T265" s="189"/>
      <c r="U265" s="185"/>
      <c r="V265" s="185"/>
      <c r="W265" s="185"/>
      <c r="X265" s="185"/>
      <c r="Y265" s="185"/>
      <c r="Z265" s="185"/>
      <c r="AA265" s="190"/>
      <c r="AT265" s="191" t="s">
        <v>158</v>
      </c>
      <c r="AU265" s="191" t="s">
        <v>105</v>
      </c>
      <c r="AV265" s="11" t="s">
        <v>105</v>
      </c>
      <c r="AW265" s="11" t="s">
        <v>36</v>
      </c>
      <c r="AX265" s="11" t="s">
        <v>86</v>
      </c>
      <c r="AY265" s="191" t="s">
        <v>150</v>
      </c>
    </row>
    <row r="266" spans="2:65" s="1" customFormat="1" ht="25.5" customHeight="1">
      <c r="B266" s="38"/>
      <c r="C266" s="200" t="s">
        <v>547</v>
      </c>
      <c r="D266" s="200" t="s">
        <v>198</v>
      </c>
      <c r="E266" s="201" t="s">
        <v>312</v>
      </c>
      <c r="F266" s="299" t="s">
        <v>313</v>
      </c>
      <c r="G266" s="299"/>
      <c r="H266" s="299"/>
      <c r="I266" s="299"/>
      <c r="J266" s="202" t="s">
        <v>167</v>
      </c>
      <c r="K266" s="203">
        <v>0.04</v>
      </c>
      <c r="L266" s="300">
        <v>0</v>
      </c>
      <c r="M266" s="301"/>
      <c r="N266" s="302">
        <f>ROUND(L266*K266,2)</f>
        <v>0</v>
      </c>
      <c r="O266" s="288"/>
      <c r="P266" s="288"/>
      <c r="Q266" s="288"/>
      <c r="R266" s="40"/>
      <c r="T266" s="174" t="s">
        <v>22</v>
      </c>
      <c r="U266" s="47" t="s">
        <v>43</v>
      </c>
      <c r="V266" s="39"/>
      <c r="W266" s="175">
        <f>V266*K266</f>
        <v>0</v>
      </c>
      <c r="X266" s="175">
        <v>1</v>
      </c>
      <c r="Y266" s="175">
        <f>X266*K266</f>
        <v>0.04</v>
      </c>
      <c r="Z266" s="175">
        <v>0</v>
      </c>
      <c r="AA266" s="176">
        <f>Z266*K266</f>
        <v>0</v>
      </c>
      <c r="AR266" s="22" t="s">
        <v>202</v>
      </c>
      <c r="AT266" s="22" t="s">
        <v>198</v>
      </c>
      <c r="AU266" s="22" t="s">
        <v>105</v>
      </c>
      <c r="AY266" s="22" t="s">
        <v>150</v>
      </c>
      <c r="BE266" s="113">
        <f>IF(U266="základní",N266,0)</f>
        <v>0</v>
      </c>
      <c r="BF266" s="113">
        <f>IF(U266="snížená",N266,0)</f>
        <v>0</v>
      </c>
      <c r="BG266" s="113">
        <f>IF(U266="zákl. přenesená",N266,0)</f>
        <v>0</v>
      </c>
      <c r="BH266" s="113">
        <f>IF(U266="sníž. přenesená",N266,0)</f>
        <v>0</v>
      </c>
      <c r="BI266" s="113">
        <f>IF(U266="nulová",N266,0)</f>
        <v>0</v>
      </c>
      <c r="BJ266" s="22" t="s">
        <v>86</v>
      </c>
      <c r="BK266" s="113">
        <f>ROUND(L266*K266,2)</f>
        <v>0</v>
      </c>
      <c r="BL266" s="22" t="s">
        <v>155</v>
      </c>
      <c r="BM266" s="22" t="s">
        <v>548</v>
      </c>
    </row>
    <row r="267" spans="2:65" s="11" customFormat="1" ht="16.5" customHeight="1">
      <c r="B267" s="184"/>
      <c r="C267" s="185"/>
      <c r="D267" s="185"/>
      <c r="E267" s="186" t="s">
        <v>22</v>
      </c>
      <c r="F267" s="293" t="s">
        <v>549</v>
      </c>
      <c r="G267" s="294"/>
      <c r="H267" s="294"/>
      <c r="I267" s="294"/>
      <c r="J267" s="185"/>
      <c r="K267" s="187">
        <v>0.04</v>
      </c>
      <c r="L267" s="185"/>
      <c r="M267" s="185"/>
      <c r="N267" s="185"/>
      <c r="O267" s="185"/>
      <c r="P267" s="185"/>
      <c r="Q267" s="185"/>
      <c r="R267" s="188"/>
      <c r="T267" s="189"/>
      <c r="U267" s="185"/>
      <c r="V267" s="185"/>
      <c r="W267" s="185"/>
      <c r="X267" s="185"/>
      <c r="Y267" s="185"/>
      <c r="Z267" s="185"/>
      <c r="AA267" s="190"/>
      <c r="AT267" s="191" t="s">
        <v>158</v>
      </c>
      <c r="AU267" s="191" t="s">
        <v>105</v>
      </c>
      <c r="AV267" s="11" t="s">
        <v>105</v>
      </c>
      <c r="AW267" s="11" t="s">
        <v>36</v>
      </c>
      <c r="AX267" s="11" t="s">
        <v>86</v>
      </c>
      <c r="AY267" s="191" t="s">
        <v>150</v>
      </c>
    </row>
    <row r="268" spans="2:65" s="9" customFormat="1" ht="29.85" customHeight="1">
      <c r="B268" s="159"/>
      <c r="C268" s="160"/>
      <c r="D268" s="169" t="s">
        <v>122</v>
      </c>
      <c r="E268" s="169"/>
      <c r="F268" s="169"/>
      <c r="G268" s="169"/>
      <c r="H268" s="169"/>
      <c r="I268" s="169"/>
      <c r="J268" s="169"/>
      <c r="K268" s="169"/>
      <c r="L268" s="169"/>
      <c r="M268" s="169"/>
      <c r="N268" s="306">
        <f>BK268</f>
        <v>0</v>
      </c>
      <c r="O268" s="307"/>
      <c r="P268" s="307"/>
      <c r="Q268" s="307"/>
      <c r="R268" s="162"/>
      <c r="T268" s="163"/>
      <c r="U268" s="160"/>
      <c r="V268" s="160"/>
      <c r="W268" s="164">
        <f>SUM(W269:W271)</f>
        <v>0</v>
      </c>
      <c r="X268" s="160"/>
      <c r="Y268" s="164">
        <f>SUM(Y269:Y271)</f>
        <v>0</v>
      </c>
      <c r="Z268" s="160"/>
      <c r="AA268" s="165">
        <f>SUM(AA269:AA271)</f>
        <v>0</v>
      </c>
      <c r="AR268" s="166" t="s">
        <v>86</v>
      </c>
      <c r="AT268" s="167" t="s">
        <v>77</v>
      </c>
      <c r="AU268" s="167" t="s">
        <v>86</v>
      </c>
      <c r="AY268" s="166" t="s">
        <v>150</v>
      </c>
      <c r="BK268" s="168">
        <f>SUM(BK269:BK271)</f>
        <v>0</v>
      </c>
    </row>
    <row r="269" spans="2:65" s="1" customFormat="1" ht="38.25" customHeight="1">
      <c r="B269" s="38"/>
      <c r="C269" s="170" t="s">
        <v>550</v>
      </c>
      <c r="D269" s="170" t="s">
        <v>151</v>
      </c>
      <c r="E269" s="171" t="s">
        <v>321</v>
      </c>
      <c r="F269" s="285" t="s">
        <v>322</v>
      </c>
      <c r="G269" s="285"/>
      <c r="H269" s="285"/>
      <c r="I269" s="285"/>
      <c r="J269" s="172" t="s">
        <v>167</v>
      </c>
      <c r="K269" s="173">
        <v>0.21299999999999999</v>
      </c>
      <c r="L269" s="286">
        <v>0</v>
      </c>
      <c r="M269" s="287"/>
      <c r="N269" s="288">
        <f>ROUND(L269*K269,2)</f>
        <v>0</v>
      </c>
      <c r="O269" s="288"/>
      <c r="P269" s="288"/>
      <c r="Q269" s="288"/>
      <c r="R269" s="40"/>
      <c r="T269" s="174" t="s">
        <v>22</v>
      </c>
      <c r="U269" s="47" t="s">
        <v>43</v>
      </c>
      <c r="V269" s="39"/>
      <c r="W269" s="175">
        <f>V269*K269</f>
        <v>0</v>
      </c>
      <c r="X269" s="175">
        <v>0</v>
      </c>
      <c r="Y269" s="175">
        <f>X269*K269</f>
        <v>0</v>
      </c>
      <c r="Z269" s="175">
        <v>0</v>
      </c>
      <c r="AA269" s="176">
        <f>Z269*K269</f>
        <v>0</v>
      </c>
      <c r="AR269" s="22" t="s">
        <v>155</v>
      </c>
      <c r="AT269" s="22" t="s">
        <v>151</v>
      </c>
      <c r="AU269" s="22" t="s">
        <v>105</v>
      </c>
      <c r="AY269" s="22" t="s">
        <v>150</v>
      </c>
      <c r="BE269" s="113">
        <f>IF(U269="základní",N269,0)</f>
        <v>0</v>
      </c>
      <c r="BF269" s="113">
        <f>IF(U269="snížená",N269,0)</f>
        <v>0</v>
      </c>
      <c r="BG269" s="113">
        <f>IF(U269="zákl. přenesená",N269,0)</f>
        <v>0</v>
      </c>
      <c r="BH269" s="113">
        <f>IF(U269="sníž. přenesená",N269,0)</f>
        <v>0</v>
      </c>
      <c r="BI269" s="113">
        <f>IF(U269="nulová",N269,0)</f>
        <v>0</v>
      </c>
      <c r="BJ269" s="22" t="s">
        <v>86</v>
      </c>
      <c r="BK269" s="113">
        <f>ROUND(L269*K269,2)</f>
        <v>0</v>
      </c>
      <c r="BL269" s="22" t="s">
        <v>155</v>
      </c>
      <c r="BM269" s="22" t="s">
        <v>551</v>
      </c>
    </row>
    <row r="270" spans="2:65" s="1" customFormat="1" ht="25.5" customHeight="1">
      <c r="B270" s="38"/>
      <c r="C270" s="170" t="s">
        <v>552</v>
      </c>
      <c r="D270" s="170" t="s">
        <v>151</v>
      </c>
      <c r="E270" s="171" t="s">
        <v>325</v>
      </c>
      <c r="F270" s="285" t="s">
        <v>326</v>
      </c>
      <c r="G270" s="285"/>
      <c r="H270" s="285"/>
      <c r="I270" s="285"/>
      <c r="J270" s="172" t="s">
        <v>167</v>
      </c>
      <c r="K270" s="173">
        <v>2.9820000000000002</v>
      </c>
      <c r="L270" s="286">
        <v>0</v>
      </c>
      <c r="M270" s="287"/>
      <c r="N270" s="288">
        <f>ROUND(L270*K270,2)</f>
        <v>0</v>
      </c>
      <c r="O270" s="288"/>
      <c r="P270" s="288"/>
      <c r="Q270" s="288"/>
      <c r="R270" s="40"/>
      <c r="T270" s="174" t="s">
        <v>22</v>
      </c>
      <c r="U270" s="47" t="s">
        <v>43</v>
      </c>
      <c r="V270" s="39"/>
      <c r="W270" s="175">
        <f>V270*K270</f>
        <v>0</v>
      </c>
      <c r="X270" s="175">
        <v>0</v>
      </c>
      <c r="Y270" s="175">
        <f>X270*K270</f>
        <v>0</v>
      </c>
      <c r="Z270" s="175">
        <v>0</v>
      </c>
      <c r="AA270" s="176">
        <f>Z270*K270</f>
        <v>0</v>
      </c>
      <c r="AR270" s="22" t="s">
        <v>155</v>
      </c>
      <c r="AT270" s="22" t="s">
        <v>151</v>
      </c>
      <c r="AU270" s="22" t="s">
        <v>105</v>
      </c>
      <c r="AY270" s="22" t="s">
        <v>150</v>
      </c>
      <c r="BE270" s="113">
        <f>IF(U270="základní",N270,0)</f>
        <v>0</v>
      </c>
      <c r="BF270" s="113">
        <f>IF(U270="snížená",N270,0)</f>
        <v>0</v>
      </c>
      <c r="BG270" s="113">
        <f>IF(U270="zákl. přenesená",N270,0)</f>
        <v>0</v>
      </c>
      <c r="BH270" s="113">
        <f>IF(U270="sníž. přenesená",N270,0)</f>
        <v>0</v>
      </c>
      <c r="BI270" s="113">
        <f>IF(U270="nulová",N270,0)</f>
        <v>0</v>
      </c>
      <c r="BJ270" s="22" t="s">
        <v>86</v>
      </c>
      <c r="BK270" s="113">
        <f>ROUND(L270*K270,2)</f>
        <v>0</v>
      </c>
      <c r="BL270" s="22" t="s">
        <v>155</v>
      </c>
      <c r="BM270" s="22" t="s">
        <v>553</v>
      </c>
    </row>
    <row r="271" spans="2:65" s="1" customFormat="1" ht="38.25" customHeight="1">
      <c r="B271" s="38"/>
      <c r="C271" s="170" t="s">
        <v>554</v>
      </c>
      <c r="D271" s="170" t="s">
        <v>151</v>
      </c>
      <c r="E271" s="171" t="s">
        <v>333</v>
      </c>
      <c r="F271" s="285" t="s">
        <v>334</v>
      </c>
      <c r="G271" s="285"/>
      <c r="H271" s="285"/>
      <c r="I271" s="285"/>
      <c r="J271" s="172" t="s">
        <v>167</v>
      </c>
      <c r="K271" s="173">
        <v>0.21299999999999999</v>
      </c>
      <c r="L271" s="286">
        <v>0</v>
      </c>
      <c r="M271" s="287"/>
      <c r="N271" s="288">
        <f>ROUND(L271*K271,2)</f>
        <v>0</v>
      </c>
      <c r="O271" s="288"/>
      <c r="P271" s="288"/>
      <c r="Q271" s="288"/>
      <c r="R271" s="40"/>
      <c r="T271" s="174" t="s">
        <v>22</v>
      </c>
      <c r="U271" s="47" t="s">
        <v>43</v>
      </c>
      <c r="V271" s="39"/>
      <c r="W271" s="175">
        <f>V271*K271</f>
        <v>0</v>
      </c>
      <c r="X271" s="175">
        <v>0</v>
      </c>
      <c r="Y271" s="175">
        <f>X271*K271</f>
        <v>0</v>
      </c>
      <c r="Z271" s="175">
        <v>0</v>
      </c>
      <c r="AA271" s="176">
        <f>Z271*K271</f>
        <v>0</v>
      </c>
      <c r="AR271" s="22" t="s">
        <v>155</v>
      </c>
      <c r="AT271" s="22" t="s">
        <v>151</v>
      </c>
      <c r="AU271" s="22" t="s">
        <v>105</v>
      </c>
      <c r="AY271" s="22" t="s">
        <v>150</v>
      </c>
      <c r="BE271" s="113">
        <f>IF(U271="základní",N271,0)</f>
        <v>0</v>
      </c>
      <c r="BF271" s="113">
        <f>IF(U271="snížená",N271,0)</f>
        <v>0</v>
      </c>
      <c r="BG271" s="113">
        <f>IF(U271="zákl. přenesená",N271,0)</f>
        <v>0</v>
      </c>
      <c r="BH271" s="113">
        <f>IF(U271="sníž. přenesená",N271,0)</f>
        <v>0</v>
      </c>
      <c r="BI271" s="113">
        <f>IF(U271="nulová",N271,0)</f>
        <v>0</v>
      </c>
      <c r="BJ271" s="22" t="s">
        <v>86</v>
      </c>
      <c r="BK271" s="113">
        <f>ROUND(L271*K271,2)</f>
        <v>0</v>
      </c>
      <c r="BL271" s="22" t="s">
        <v>155</v>
      </c>
      <c r="BM271" s="22" t="s">
        <v>555</v>
      </c>
    </row>
    <row r="272" spans="2:65" s="9" customFormat="1" ht="29.85" customHeight="1">
      <c r="B272" s="159"/>
      <c r="C272" s="160"/>
      <c r="D272" s="169" t="s">
        <v>123</v>
      </c>
      <c r="E272" s="169"/>
      <c r="F272" s="169"/>
      <c r="G272" s="169"/>
      <c r="H272" s="169"/>
      <c r="I272" s="169"/>
      <c r="J272" s="169"/>
      <c r="K272" s="169"/>
      <c r="L272" s="169"/>
      <c r="M272" s="169"/>
      <c r="N272" s="308">
        <f>BK272</f>
        <v>0</v>
      </c>
      <c r="O272" s="309"/>
      <c r="P272" s="309"/>
      <c r="Q272" s="309"/>
      <c r="R272" s="162"/>
      <c r="T272" s="163"/>
      <c r="U272" s="160"/>
      <c r="V272" s="160"/>
      <c r="W272" s="164">
        <f>W273</f>
        <v>0</v>
      </c>
      <c r="X272" s="160"/>
      <c r="Y272" s="164">
        <f>Y273</f>
        <v>0</v>
      </c>
      <c r="Z272" s="160"/>
      <c r="AA272" s="165">
        <f>AA273</f>
        <v>0</v>
      </c>
      <c r="AR272" s="166" t="s">
        <v>86</v>
      </c>
      <c r="AT272" s="167" t="s">
        <v>77</v>
      </c>
      <c r="AU272" s="167" t="s">
        <v>86</v>
      </c>
      <c r="AY272" s="166" t="s">
        <v>150</v>
      </c>
      <c r="BK272" s="168">
        <f>BK273</f>
        <v>0</v>
      </c>
    </row>
    <row r="273" spans="2:65" s="1" customFormat="1" ht="25.5" customHeight="1">
      <c r="B273" s="38"/>
      <c r="C273" s="170" t="s">
        <v>556</v>
      </c>
      <c r="D273" s="170" t="s">
        <v>151</v>
      </c>
      <c r="E273" s="171" t="s">
        <v>557</v>
      </c>
      <c r="F273" s="285" t="s">
        <v>558</v>
      </c>
      <c r="G273" s="285"/>
      <c r="H273" s="285"/>
      <c r="I273" s="285"/>
      <c r="J273" s="172" t="s">
        <v>167</v>
      </c>
      <c r="K273" s="173">
        <v>355.51100000000002</v>
      </c>
      <c r="L273" s="286">
        <v>0</v>
      </c>
      <c r="M273" s="287"/>
      <c r="N273" s="288">
        <f>ROUND(L273*K273,2)</f>
        <v>0</v>
      </c>
      <c r="O273" s="288"/>
      <c r="P273" s="288"/>
      <c r="Q273" s="288"/>
      <c r="R273" s="40"/>
      <c r="T273" s="174" t="s">
        <v>22</v>
      </c>
      <c r="U273" s="47" t="s">
        <v>43</v>
      </c>
      <c r="V273" s="39"/>
      <c r="W273" s="175">
        <f>V273*K273</f>
        <v>0</v>
      </c>
      <c r="X273" s="175">
        <v>0</v>
      </c>
      <c r="Y273" s="175">
        <f>X273*K273</f>
        <v>0</v>
      </c>
      <c r="Z273" s="175">
        <v>0</v>
      </c>
      <c r="AA273" s="176">
        <f>Z273*K273</f>
        <v>0</v>
      </c>
      <c r="AR273" s="22" t="s">
        <v>155</v>
      </c>
      <c r="AT273" s="22" t="s">
        <v>151</v>
      </c>
      <c r="AU273" s="22" t="s">
        <v>105</v>
      </c>
      <c r="AY273" s="22" t="s">
        <v>150</v>
      </c>
      <c r="BE273" s="113">
        <f>IF(U273="základní",N273,0)</f>
        <v>0</v>
      </c>
      <c r="BF273" s="113">
        <f>IF(U273="snížená",N273,0)</f>
        <v>0</v>
      </c>
      <c r="BG273" s="113">
        <f>IF(U273="zákl. přenesená",N273,0)</f>
        <v>0</v>
      </c>
      <c r="BH273" s="113">
        <f>IF(U273="sníž. přenesená",N273,0)</f>
        <v>0</v>
      </c>
      <c r="BI273" s="113">
        <f>IF(U273="nulová",N273,0)</f>
        <v>0</v>
      </c>
      <c r="BJ273" s="22" t="s">
        <v>86</v>
      </c>
      <c r="BK273" s="113">
        <f>ROUND(L273*K273,2)</f>
        <v>0</v>
      </c>
      <c r="BL273" s="22" t="s">
        <v>155</v>
      </c>
      <c r="BM273" s="22" t="s">
        <v>559</v>
      </c>
    </row>
    <row r="274" spans="2:65" s="9" customFormat="1" ht="37.35" customHeight="1">
      <c r="B274" s="159"/>
      <c r="C274" s="160"/>
      <c r="D274" s="161" t="s">
        <v>124</v>
      </c>
      <c r="E274" s="161"/>
      <c r="F274" s="161"/>
      <c r="G274" s="161"/>
      <c r="H274" s="161"/>
      <c r="I274" s="161"/>
      <c r="J274" s="161"/>
      <c r="K274" s="161"/>
      <c r="L274" s="161"/>
      <c r="M274" s="161"/>
      <c r="N274" s="310">
        <f>BK274</f>
        <v>0</v>
      </c>
      <c r="O274" s="311"/>
      <c r="P274" s="311"/>
      <c r="Q274" s="311"/>
      <c r="R274" s="162"/>
      <c r="T274" s="163"/>
      <c r="U274" s="160"/>
      <c r="V274" s="160"/>
      <c r="W274" s="164">
        <f>W275+W280+W282</f>
        <v>0</v>
      </c>
      <c r="X274" s="160"/>
      <c r="Y274" s="164">
        <f>Y275+Y280+Y282</f>
        <v>0</v>
      </c>
      <c r="Z274" s="160"/>
      <c r="AA274" s="165">
        <f>AA275+AA280+AA282</f>
        <v>0</v>
      </c>
      <c r="AR274" s="166" t="s">
        <v>178</v>
      </c>
      <c r="AT274" s="167" t="s">
        <v>77</v>
      </c>
      <c r="AU274" s="167" t="s">
        <v>78</v>
      </c>
      <c r="AY274" s="166" t="s">
        <v>150</v>
      </c>
      <c r="BK274" s="168">
        <f>BK275+BK280+BK282</f>
        <v>0</v>
      </c>
    </row>
    <row r="275" spans="2:65" s="9" customFormat="1" ht="19.899999999999999" customHeight="1">
      <c r="B275" s="159"/>
      <c r="C275" s="160"/>
      <c r="D275" s="169" t="s">
        <v>354</v>
      </c>
      <c r="E275" s="169"/>
      <c r="F275" s="169"/>
      <c r="G275" s="169"/>
      <c r="H275" s="169"/>
      <c r="I275" s="169"/>
      <c r="J275" s="169"/>
      <c r="K275" s="169"/>
      <c r="L275" s="169"/>
      <c r="M275" s="169"/>
      <c r="N275" s="306">
        <f>BK275</f>
        <v>0</v>
      </c>
      <c r="O275" s="307"/>
      <c r="P275" s="307"/>
      <c r="Q275" s="307"/>
      <c r="R275" s="162"/>
      <c r="T275" s="163"/>
      <c r="U275" s="160"/>
      <c r="V275" s="160"/>
      <c r="W275" s="164">
        <f>SUM(W276:W279)</f>
        <v>0</v>
      </c>
      <c r="X275" s="160"/>
      <c r="Y275" s="164">
        <f>SUM(Y276:Y279)</f>
        <v>0</v>
      </c>
      <c r="Z275" s="160"/>
      <c r="AA275" s="165">
        <f>SUM(AA276:AA279)</f>
        <v>0</v>
      </c>
      <c r="AR275" s="166" t="s">
        <v>178</v>
      </c>
      <c r="AT275" s="167" t="s">
        <v>77</v>
      </c>
      <c r="AU275" s="167" t="s">
        <v>86</v>
      </c>
      <c r="AY275" s="166" t="s">
        <v>150</v>
      </c>
      <c r="BK275" s="168">
        <f>SUM(BK276:BK279)</f>
        <v>0</v>
      </c>
    </row>
    <row r="276" spans="2:65" s="1" customFormat="1" ht="25.5" customHeight="1">
      <c r="B276" s="38"/>
      <c r="C276" s="170" t="s">
        <v>560</v>
      </c>
      <c r="D276" s="170" t="s">
        <v>151</v>
      </c>
      <c r="E276" s="171" t="s">
        <v>561</v>
      </c>
      <c r="F276" s="285" t="s">
        <v>562</v>
      </c>
      <c r="G276" s="285"/>
      <c r="H276" s="285"/>
      <c r="I276" s="285"/>
      <c r="J276" s="172" t="s">
        <v>346</v>
      </c>
      <c r="K276" s="173">
        <v>1</v>
      </c>
      <c r="L276" s="286">
        <v>0</v>
      </c>
      <c r="M276" s="287"/>
      <c r="N276" s="288">
        <f>ROUND(L276*K276,2)</f>
        <v>0</v>
      </c>
      <c r="O276" s="288"/>
      <c r="P276" s="288"/>
      <c r="Q276" s="288"/>
      <c r="R276" s="40"/>
      <c r="T276" s="174" t="s">
        <v>22</v>
      </c>
      <c r="U276" s="47" t="s">
        <v>43</v>
      </c>
      <c r="V276" s="39"/>
      <c r="W276" s="175">
        <f>V276*K276</f>
        <v>0</v>
      </c>
      <c r="X276" s="175">
        <v>0</v>
      </c>
      <c r="Y276" s="175">
        <f>X276*K276</f>
        <v>0</v>
      </c>
      <c r="Z276" s="175">
        <v>0</v>
      </c>
      <c r="AA276" s="176">
        <f>Z276*K276</f>
        <v>0</v>
      </c>
      <c r="AR276" s="22" t="s">
        <v>347</v>
      </c>
      <c r="AT276" s="22" t="s">
        <v>151</v>
      </c>
      <c r="AU276" s="22" t="s">
        <v>105</v>
      </c>
      <c r="AY276" s="22" t="s">
        <v>150</v>
      </c>
      <c r="BE276" s="113">
        <f>IF(U276="základní",N276,0)</f>
        <v>0</v>
      </c>
      <c r="BF276" s="113">
        <f>IF(U276="snížená",N276,0)</f>
        <v>0</v>
      </c>
      <c r="BG276" s="113">
        <f>IF(U276="zákl. přenesená",N276,0)</f>
        <v>0</v>
      </c>
      <c r="BH276" s="113">
        <f>IF(U276="sníž. přenesená",N276,0)</f>
        <v>0</v>
      </c>
      <c r="BI276" s="113">
        <f>IF(U276="nulová",N276,0)</f>
        <v>0</v>
      </c>
      <c r="BJ276" s="22" t="s">
        <v>86</v>
      </c>
      <c r="BK276" s="113">
        <f>ROUND(L276*K276,2)</f>
        <v>0</v>
      </c>
      <c r="BL276" s="22" t="s">
        <v>347</v>
      </c>
      <c r="BM276" s="22" t="s">
        <v>563</v>
      </c>
    </row>
    <row r="277" spans="2:65" s="1" customFormat="1" ht="25.5" customHeight="1">
      <c r="B277" s="38"/>
      <c r="C277" s="170" t="s">
        <v>564</v>
      </c>
      <c r="D277" s="170" t="s">
        <v>151</v>
      </c>
      <c r="E277" s="171" t="s">
        <v>565</v>
      </c>
      <c r="F277" s="285" t="s">
        <v>566</v>
      </c>
      <c r="G277" s="285"/>
      <c r="H277" s="285"/>
      <c r="I277" s="285"/>
      <c r="J277" s="172" t="s">
        <v>346</v>
      </c>
      <c r="K277" s="173">
        <v>1</v>
      </c>
      <c r="L277" s="286">
        <v>0</v>
      </c>
      <c r="M277" s="287"/>
      <c r="N277" s="288">
        <f>ROUND(L277*K277,2)</f>
        <v>0</v>
      </c>
      <c r="O277" s="288"/>
      <c r="P277" s="288"/>
      <c r="Q277" s="288"/>
      <c r="R277" s="40"/>
      <c r="T277" s="174" t="s">
        <v>22</v>
      </c>
      <c r="U277" s="47" t="s">
        <v>43</v>
      </c>
      <c r="V277" s="39"/>
      <c r="W277" s="175">
        <f>V277*K277</f>
        <v>0</v>
      </c>
      <c r="X277" s="175">
        <v>0</v>
      </c>
      <c r="Y277" s="175">
        <f>X277*K277</f>
        <v>0</v>
      </c>
      <c r="Z277" s="175">
        <v>0</v>
      </c>
      <c r="AA277" s="176">
        <f>Z277*K277</f>
        <v>0</v>
      </c>
      <c r="AR277" s="22" t="s">
        <v>347</v>
      </c>
      <c r="AT277" s="22" t="s">
        <v>151</v>
      </c>
      <c r="AU277" s="22" t="s">
        <v>105</v>
      </c>
      <c r="AY277" s="22" t="s">
        <v>150</v>
      </c>
      <c r="BE277" s="113">
        <f>IF(U277="základní",N277,0)</f>
        <v>0</v>
      </c>
      <c r="BF277" s="113">
        <f>IF(U277="snížená",N277,0)</f>
        <v>0</v>
      </c>
      <c r="BG277" s="113">
        <f>IF(U277="zákl. přenesená",N277,0)</f>
        <v>0</v>
      </c>
      <c r="BH277" s="113">
        <f>IF(U277="sníž. přenesená",N277,0)</f>
        <v>0</v>
      </c>
      <c r="BI277" s="113">
        <f>IF(U277="nulová",N277,0)</f>
        <v>0</v>
      </c>
      <c r="BJ277" s="22" t="s">
        <v>86</v>
      </c>
      <c r="BK277" s="113">
        <f>ROUND(L277*K277,2)</f>
        <v>0</v>
      </c>
      <c r="BL277" s="22" t="s">
        <v>347</v>
      </c>
      <c r="BM277" s="22" t="s">
        <v>567</v>
      </c>
    </row>
    <row r="278" spans="2:65" s="1" customFormat="1" ht="38.25" customHeight="1">
      <c r="B278" s="38"/>
      <c r="C278" s="170" t="s">
        <v>568</v>
      </c>
      <c r="D278" s="170" t="s">
        <v>151</v>
      </c>
      <c r="E278" s="171" t="s">
        <v>569</v>
      </c>
      <c r="F278" s="285" t="s">
        <v>570</v>
      </c>
      <c r="G278" s="285"/>
      <c r="H278" s="285"/>
      <c r="I278" s="285"/>
      <c r="J278" s="172" t="s">
        <v>346</v>
      </c>
      <c r="K278" s="173">
        <v>1</v>
      </c>
      <c r="L278" s="286">
        <v>0</v>
      </c>
      <c r="M278" s="287"/>
      <c r="N278" s="288">
        <f>ROUND(L278*K278,2)</f>
        <v>0</v>
      </c>
      <c r="O278" s="288"/>
      <c r="P278" s="288"/>
      <c r="Q278" s="288"/>
      <c r="R278" s="40"/>
      <c r="T278" s="174" t="s">
        <v>22</v>
      </c>
      <c r="U278" s="47" t="s">
        <v>43</v>
      </c>
      <c r="V278" s="39"/>
      <c r="W278" s="175">
        <f>V278*K278</f>
        <v>0</v>
      </c>
      <c r="X278" s="175">
        <v>0</v>
      </c>
      <c r="Y278" s="175">
        <f>X278*K278</f>
        <v>0</v>
      </c>
      <c r="Z278" s="175">
        <v>0</v>
      </c>
      <c r="AA278" s="176">
        <f>Z278*K278</f>
        <v>0</v>
      </c>
      <c r="AR278" s="22" t="s">
        <v>347</v>
      </c>
      <c r="AT278" s="22" t="s">
        <v>151</v>
      </c>
      <c r="AU278" s="22" t="s">
        <v>105</v>
      </c>
      <c r="AY278" s="22" t="s">
        <v>150</v>
      </c>
      <c r="BE278" s="113">
        <f>IF(U278="základní",N278,0)</f>
        <v>0</v>
      </c>
      <c r="BF278" s="113">
        <f>IF(U278="snížená",N278,0)</f>
        <v>0</v>
      </c>
      <c r="BG278" s="113">
        <f>IF(U278="zákl. přenesená",N278,0)</f>
        <v>0</v>
      </c>
      <c r="BH278" s="113">
        <f>IF(U278="sníž. přenesená",N278,0)</f>
        <v>0</v>
      </c>
      <c r="BI278" s="113">
        <f>IF(U278="nulová",N278,0)</f>
        <v>0</v>
      </c>
      <c r="BJ278" s="22" t="s">
        <v>86</v>
      </c>
      <c r="BK278" s="113">
        <f>ROUND(L278*K278,2)</f>
        <v>0</v>
      </c>
      <c r="BL278" s="22" t="s">
        <v>347</v>
      </c>
      <c r="BM278" s="22" t="s">
        <v>571</v>
      </c>
    </row>
    <row r="279" spans="2:65" s="1" customFormat="1" ht="16.5" customHeight="1">
      <c r="B279" s="38"/>
      <c r="C279" s="170" t="s">
        <v>572</v>
      </c>
      <c r="D279" s="170" t="s">
        <v>151</v>
      </c>
      <c r="E279" s="171" t="s">
        <v>573</v>
      </c>
      <c r="F279" s="285" t="s">
        <v>574</v>
      </c>
      <c r="G279" s="285"/>
      <c r="H279" s="285"/>
      <c r="I279" s="285"/>
      <c r="J279" s="172" t="s">
        <v>346</v>
      </c>
      <c r="K279" s="173">
        <v>1</v>
      </c>
      <c r="L279" s="286">
        <v>0</v>
      </c>
      <c r="M279" s="287"/>
      <c r="N279" s="288">
        <f>ROUND(L279*K279,2)</f>
        <v>0</v>
      </c>
      <c r="O279" s="288"/>
      <c r="P279" s="288"/>
      <c r="Q279" s="288"/>
      <c r="R279" s="40"/>
      <c r="T279" s="174" t="s">
        <v>22</v>
      </c>
      <c r="U279" s="47" t="s">
        <v>43</v>
      </c>
      <c r="V279" s="39"/>
      <c r="W279" s="175">
        <f>V279*K279</f>
        <v>0</v>
      </c>
      <c r="X279" s="175">
        <v>0</v>
      </c>
      <c r="Y279" s="175">
        <f>X279*K279</f>
        <v>0</v>
      </c>
      <c r="Z279" s="175">
        <v>0</v>
      </c>
      <c r="AA279" s="176">
        <f>Z279*K279</f>
        <v>0</v>
      </c>
      <c r="AR279" s="22" t="s">
        <v>347</v>
      </c>
      <c r="AT279" s="22" t="s">
        <v>151</v>
      </c>
      <c r="AU279" s="22" t="s">
        <v>105</v>
      </c>
      <c r="AY279" s="22" t="s">
        <v>150</v>
      </c>
      <c r="BE279" s="113">
        <f>IF(U279="základní",N279,0)</f>
        <v>0</v>
      </c>
      <c r="BF279" s="113">
        <f>IF(U279="snížená",N279,0)</f>
        <v>0</v>
      </c>
      <c r="BG279" s="113">
        <f>IF(U279="zákl. přenesená",N279,0)</f>
        <v>0</v>
      </c>
      <c r="BH279" s="113">
        <f>IF(U279="sníž. přenesená",N279,0)</f>
        <v>0</v>
      </c>
      <c r="BI279" s="113">
        <f>IF(U279="nulová",N279,0)</f>
        <v>0</v>
      </c>
      <c r="BJ279" s="22" t="s">
        <v>86</v>
      </c>
      <c r="BK279" s="113">
        <f>ROUND(L279*K279,2)</f>
        <v>0</v>
      </c>
      <c r="BL279" s="22" t="s">
        <v>347</v>
      </c>
      <c r="BM279" s="22" t="s">
        <v>575</v>
      </c>
    </row>
    <row r="280" spans="2:65" s="9" customFormat="1" ht="29.85" customHeight="1">
      <c r="B280" s="159"/>
      <c r="C280" s="160"/>
      <c r="D280" s="169" t="s">
        <v>125</v>
      </c>
      <c r="E280" s="169"/>
      <c r="F280" s="169"/>
      <c r="G280" s="169"/>
      <c r="H280" s="169"/>
      <c r="I280" s="169"/>
      <c r="J280" s="169"/>
      <c r="K280" s="169"/>
      <c r="L280" s="169"/>
      <c r="M280" s="169"/>
      <c r="N280" s="308">
        <f>BK280</f>
        <v>0</v>
      </c>
      <c r="O280" s="309"/>
      <c r="P280" s="309"/>
      <c r="Q280" s="309"/>
      <c r="R280" s="162"/>
      <c r="T280" s="163"/>
      <c r="U280" s="160"/>
      <c r="V280" s="160"/>
      <c r="W280" s="164">
        <f>W281</f>
        <v>0</v>
      </c>
      <c r="X280" s="160"/>
      <c r="Y280" s="164">
        <f>Y281</f>
        <v>0</v>
      </c>
      <c r="Z280" s="160"/>
      <c r="AA280" s="165">
        <f>AA281</f>
        <v>0</v>
      </c>
      <c r="AR280" s="166" t="s">
        <v>178</v>
      </c>
      <c r="AT280" s="167" t="s">
        <v>77</v>
      </c>
      <c r="AU280" s="167" t="s">
        <v>86</v>
      </c>
      <c r="AY280" s="166" t="s">
        <v>150</v>
      </c>
      <c r="BK280" s="168">
        <f>BK281</f>
        <v>0</v>
      </c>
    </row>
    <row r="281" spans="2:65" s="1" customFormat="1" ht="16.5" customHeight="1">
      <c r="B281" s="38"/>
      <c r="C281" s="170" t="s">
        <v>576</v>
      </c>
      <c r="D281" s="170" t="s">
        <v>151</v>
      </c>
      <c r="E281" s="171" t="s">
        <v>345</v>
      </c>
      <c r="F281" s="285" t="s">
        <v>128</v>
      </c>
      <c r="G281" s="285"/>
      <c r="H281" s="285"/>
      <c r="I281" s="285"/>
      <c r="J281" s="172" t="s">
        <v>346</v>
      </c>
      <c r="K281" s="173">
        <v>1</v>
      </c>
      <c r="L281" s="286">
        <v>0</v>
      </c>
      <c r="M281" s="287"/>
      <c r="N281" s="288">
        <f>ROUND(L281*K281,2)</f>
        <v>0</v>
      </c>
      <c r="O281" s="288"/>
      <c r="P281" s="288"/>
      <c r="Q281" s="288"/>
      <c r="R281" s="40"/>
      <c r="T281" s="174" t="s">
        <v>22</v>
      </c>
      <c r="U281" s="47" t="s">
        <v>43</v>
      </c>
      <c r="V281" s="39"/>
      <c r="W281" s="175">
        <f>V281*K281</f>
        <v>0</v>
      </c>
      <c r="X281" s="175">
        <v>0</v>
      </c>
      <c r="Y281" s="175">
        <f>X281*K281</f>
        <v>0</v>
      </c>
      <c r="Z281" s="175">
        <v>0</v>
      </c>
      <c r="AA281" s="176">
        <f>Z281*K281</f>
        <v>0</v>
      </c>
      <c r="AR281" s="22" t="s">
        <v>347</v>
      </c>
      <c r="AT281" s="22" t="s">
        <v>151</v>
      </c>
      <c r="AU281" s="22" t="s">
        <v>105</v>
      </c>
      <c r="AY281" s="22" t="s">
        <v>150</v>
      </c>
      <c r="BE281" s="113">
        <f>IF(U281="základní",N281,0)</f>
        <v>0</v>
      </c>
      <c r="BF281" s="113">
        <f>IF(U281="snížená",N281,0)</f>
        <v>0</v>
      </c>
      <c r="BG281" s="113">
        <f>IF(U281="zákl. přenesená",N281,0)</f>
        <v>0</v>
      </c>
      <c r="BH281" s="113">
        <f>IF(U281="sníž. přenesená",N281,0)</f>
        <v>0</v>
      </c>
      <c r="BI281" s="113">
        <f>IF(U281="nulová",N281,0)</f>
        <v>0</v>
      </c>
      <c r="BJ281" s="22" t="s">
        <v>86</v>
      </c>
      <c r="BK281" s="113">
        <f>ROUND(L281*K281,2)</f>
        <v>0</v>
      </c>
      <c r="BL281" s="22" t="s">
        <v>347</v>
      </c>
      <c r="BM281" s="22" t="s">
        <v>577</v>
      </c>
    </row>
    <row r="282" spans="2:65" s="9" customFormat="1" ht="29.85" customHeight="1">
      <c r="B282" s="159"/>
      <c r="C282" s="160"/>
      <c r="D282" s="169" t="s">
        <v>355</v>
      </c>
      <c r="E282" s="169"/>
      <c r="F282" s="169"/>
      <c r="G282" s="169"/>
      <c r="H282" s="169"/>
      <c r="I282" s="169"/>
      <c r="J282" s="169"/>
      <c r="K282" s="169"/>
      <c r="L282" s="169"/>
      <c r="M282" s="169"/>
      <c r="N282" s="308">
        <f>BK282</f>
        <v>0</v>
      </c>
      <c r="O282" s="309"/>
      <c r="P282" s="309"/>
      <c r="Q282" s="309"/>
      <c r="R282" s="162"/>
      <c r="T282" s="163"/>
      <c r="U282" s="160"/>
      <c r="V282" s="160"/>
      <c r="W282" s="164">
        <f>SUM(W283:W285)</f>
        <v>0</v>
      </c>
      <c r="X282" s="160"/>
      <c r="Y282" s="164">
        <f>SUM(Y283:Y285)</f>
        <v>0</v>
      </c>
      <c r="Z282" s="160"/>
      <c r="AA282" s="165">
        <f>SUM(AA283:AA285)</f>
        <v>0</v>
      </c>
      <c r="AR282" s="166" t="s">
        <v>178</v>
      </c>
      <c r="AT282" s="167" t="s">
        <v>77</v>
      </c>
      <c r="AU282" s="167" t="s">
        <v>86</v>
      </c>
      <c r="AY282" s="166" t="s">
        <v>150</v>
      </c>
      <c r="BK282" s="168">
        <f>SUM(BK283:BK285)</f>
        <v>0</v>
      </c>
    </row>
    <row r="283" spans="2:65" s="1" customFormat="1" ht="16.5" customHeight="1">
      <c r="B283" s="38"/>
      <c r="C283" s="170" t="s">
        <v>578</v>
      </c>
      <c r="D283" s="170" t="s">
        <v>151</v>
      </c>
      <c r="E283" s="171" t="s">
        <v>579</v>
      </c>
      <c r="F283" s="285" t="s">
        <v>580</v>
      </c>
      <c r="G283" s="285"/>
      <c r="H283" s="285"/>
      <c r="I283" s="285"/>
      <c r="J283" s="172" t="s">
        <v>346</v>
      </c>
      <c r="K283" s="173">
        <v>1</v>
      </c>
      <c r="L283" s="286">
        <v>0</v>
      </c>
      <c r="M283" s="287"/>
      <c r="N283" s="288">
        <f>ROUND(L283*K283,2)</f>
        <v>0</v>
      </c>
      <c r="O283" s="288"/>
      <c r="P283" s="288"/>
      <c r="Q283" s="288"/>
      <c r="R283" s="40"/>
      <c r="T283" s="174" t="s">
        <v>22</v>
      </c>
      <c r="U283" s="47" t="s">
        <v>43</v>
      </c>
      <c r="V283" s="39"/>
      <c r="W283" s="175">
        <f>V283*K283</f>
        <v>0</v>
      </c>
      <c r="X283" s="175">
        <v>0</v>
      </c>
      <c r="Y283" s="175">
        <f>X283*K283</f>
        <v>0</v>
      </c>
      <c r="Z283" s="175">
        <v>0</v>
      </c>
      <c r="AA283" s="176">
        <f>Z283*K283</f>
        <v>0</v>
      </c>
      <c r="AR283" s="22" t="s">
        <v>347</v>
      </c>
      <c r="AT283" s="22" t="s">
        <v>151</v>
      </c>
      <c r="AU283" s="22" t="s">
        <v>105</v>
      </c>
      <c r="AY283" s="22" t="s">
        <v>150</v>
      </c>
      <c r="BE283" s="113">
        <f>IF(U283="základní",N283,0)</f>
        <v>0</v>
      </c>
      <c r="BF283" s="113">
        <f>IF(U283="snížená",N283,0)</f>
        <v>0</v>
      </c>
      <c r="BG283" s="113">
        <f>IF(U283="zákl. přenesená",N283,0)</f>
        <v>0</v>
      </c>
      <c r="BH283" s="113">
        <f>IF(U283="sníž. přenesená",N283,0)</f>
        <v>0</v>
      </c>
      <c r="BI283" s="113">
        <f>IF(U283="nulová",N283,0)</f>
        <v>0</v>
      </c>
      <c r="BJ283" s="22" t="s">
        <v>86</v>
      </c>
      <c r="BK283" s="113">
        <f>ROUND(L283*K283,2)</f>
        <v>0</v>
      </c>
      <c r="BL283" s="22" t="s">
        <v>347</v>
      </c>
      <c r="BM283" s="22" t="s">
        <v>581</v>
      </c>
    </row>
    <row r="284" spans="2:65" s="1" customFormat="1" ht="25.5" customHeight="1">
      <c r="B284" s="38"/>
      <c r="C284" s="170" t="s">
        <v>582</v>
      </c>
      <c r="D284" s="170" t="s">
        <v>151</v>
      </c>
      <c r="E284" s="171" t="s">
        <v>583</v>
      </c>
      <c r="F284" s="285" t="s">
        <v>584</v>
      </c>
      <c r="G284" s="285"/>
      <c r="H284" s="285"/>
      <c r="I284" s="285"/>
      <c r="J284" s="172" t="s">
        <v>346</v>
      </c>
      <c r="K284" s="173">
        <v>1</v>
      </c>
      <c r="L284" s="286">
        <v>0</v>
      </c>
      <c r="M284" s="287"/>
      <c r="N284" s="288">
        <f>ROUND(L284*K284,2)</f>
        <v>0</v>
      </c>
      <c r="O284" s="288"/>
      <c r="P284" s="288"/>
      <c r="Q284" s="288"/>
      <c r="R284" s="40"/>
      <c r="T284" s="174" t="s">
        <v>22</v>
      </c>
      <c r="U284" s="47" t="s">
        <v>43</v>
      </c>
      <c r="V284" s="39"/>
      <c r="W284" s="175">
        <f>V284*K284</f>
        <v>0</v>
      </c>
      <c r="X284" s="175">
        <v>0</v>
      </c>
      <c r="Y284" s="175">
        <f>X284*K284</f>
        <v>0</v>
      </c>
      <c r="Z284" s="175">
        <v>0</v>
      </c>
      <c r="AA284" s="176">
        <f>Z284*K284</f>
        <v>0</v>
      </c>
      <c r="AR284" s="22" t="s">
        <v>347</v>
      </c>
      <c r="AT284" s="22" t="s">
        <v>151</v>
      </c>
      <c r="AU284" s="22" t="s">
        <v>105</v>
      </c>
      <c r="AY284" s="22" t="s">
        <v>150</v>
      </c>
      <c r="BE284" s="113">
        <f>IF(U284="základní",N284,0)</f>
        <v>0</v>
      </c>
      <c r="BF284" s="113">
        <f>IF(U284="snížená",N284,0)</f>
        <v>0</v>
      </c>
      <c r="BG284" s="113">
        <f>IF(U284="zákl. přenesená",N284,0)</f>
        <v>0</v>
      </c>
      <c r="BH284" s="113">
        <f>IF(U284="sníž. přenesená",N284,0)</f>
        <v>0</v>
      </c>
      <c r="BI284" s="113">
        <f>IF(U284="nulová",N284,0)</f>
        <v>0</v>
      </c>
      <c r="BJ284" s="22" t="s">
        <v>86</v>
      </c>
      <c r="BK284" s="113">
        <f>ROUND(L284*K284,2)</f>
        <v>0</v>
      </c>
      <c r="BL284" s="22" t="s">
        <v>347</v>
      </c>
      <c r="BM284" s="22" t="s">
        <v>585</v>
      </c>
    </row>
    <row r="285" spans="2:65" s="1" customFormat="1" ht="16.5" customHeight="1">
      <c r="B285" s="38"/>
      <c r="C285" s="170" t="s">
        <v>586</v>
      </c>
      <c r="D285" s="170" t="s">
        <v>151</v>
      </c>
      <c r="E285" s="171" t="s">
        <v>587</v>
      </c>
      <c r="F285" s="285" t="s">
        <v>588</v>
      </c>
      <c r="G285" s="285"/>
      <c r="H285" s="285"/>
      <c r="I285" s="285"/>
      <c r="J285" s="172" t="s">
        <v>346</v>
      </c>
      <c r="K285" s="173">
        <v>1</v>
      </c>
      <c r="L285" s="286">
        <v>0</v>
      </c>
      <c r="M285" s="287"/>
      <c r="N285" s="288">
        <f>ROUND(L285*K285,2)</f>
        <v>0</v>
      </c>
      <c r="O285" s="288"/>
      <c r="P285" s="288"/>
      <c r="Q285" s="288"/>
      <c r="R285" s="40"/>
      <c r="T285" s="174" t="s">
        <v>22</v>
      </c>
      <c r="U285" s="47" t="s">
        <v>43</v>
      </c>
      <c r="V285" s="39"/>
      <c r="W285" s="175">
        <f>V285*K285</f>
        <v>0</v>
      </c>
      <c r="X285" s="175">
        <v>0</v>
      </c>
      <c r="Y285" s="175">
        <f>X285*K285</f>
        <v>0</v>
      </c>
      <c r="Z285" s="175">
        <v>0</v>
      </c>
      <c r="AA285" s="176">
        <f>Z285*K285</f>
        <v>0</v>
      </c>
      <c r="AR285" s="22" t="s">
        <v>347</v>
      </c>
      <c r="AT285" s="22" t="s">
        <v>151</v>
      </c>
      <c r="AU285" s="22" t="s">
        <v>105</v>
      </c>
      <c r="AY285" s="22" t="s">
        <v>150</v>
      </c>
      <c r="BE285" s="113">
        <f>IF(U285="základní",N285,0)</f>
        <v>0</v>
      </c>
      <c r="BF285" s="113">
        <f>IF(U285="snížená",N285,0)</f>
        <v>0</v>
      </c>
      <c r="BG285" s="113">
        <f>IF(U285="zákl. přenesená",N285,0)</f>
        <v>0</v>
      </c>
      <c r="BH285" s="113">
        <f>IF(U285="sníž. přenesená",N285,0)</f>
        <v>0</v>
      </c>
      <c r="BI285" s="113">
        <f>IF(U285="nulová",N285,0)</f>
        <v>0</v>
      </c>
      <c r="BJ285" s="22" t="s">
        <v>86</v>
      </c>
      <c r="BK285" s="113">
        <f>ROUND(L285*K285,2)</f>
        <v>0</v>
      </c>
      <c r="BL285" s="22" t="s">
        <v>347</v>
      </c>
      <c r="BM285" s="22" t="s">
        <v>589</v>
      </c>
    </row>
    <row r="286" spans="2:65" s="1" customFormat="1" ht="49.9" customHeight="1">
      <c r="B286" s="38"/>
      <c r="C286" s="39"/>
      <c r="D286" s="161" t="s">
        <v>349</v>
      </c>
      <c r="E286" s="39"/>
      <c r="F286" s="39"/>
      <c r="G286" s="39"/>
      <c r="H286" s="39"/>
      <c r="I286" s="39"/>
      <c r="J286" s="39"/>
      <c r="K286" s="39"/>
      <c r="L286" s="39"/>
      <c r="M286" s="39"/>
      <c r="N286" s="312">
        <f t="shared" ref="N286:N291" si="5">BK286</f>
        <v>0</v>
      </c>
      <c r="O286" s="313"/>
      <c r="P286" s="313"/>
      <c r="Q286" s="313"/>
      <c r="R286" s="40"/>
      <c r="T286" s="146"/>
      <c r="U286" s="39"/>
      <c r="V286" s="39"/>
      <c r="W286" s="39"/>
      <c r="X286" s="39"/>
      <c r="Y286" s="39"/>
      <c r="Z286" s="39"/>
      <c r="AA286" s="81"/>
      <c r="AT286" s="22" t="s">
        <v>77</v>
      </c>
      <c r="AU286" s="22" t="s">
        <v>78</v>
      </c>
      <c r="AY286" s="22" t="s">
        <v>350</v>
      </c>
      <c r="BK286" s="113">
        <f>SUM(BK287:BK291)</f>
        <v>0</v>
      </c>
    </row>
    <row r="287" spans="2:65" s="1" customFormat="1" ht="22.35" customHeight="1">
      <c r="B287" s="38"/>
      <c r="C287" s="204" t="s">
        <v>22</v>
      </c>
      <c r="D287" s="204" t="s">
        <v>151</v>
      </c>
      <c r="E287" s="205" t="s">
        <v>22</v>
      </c>
      <c r="F287" s="303" t="s">
        <v>22</v>
      </c>
      <c r="G287" s="303"/>
      <c r="H287" s="303"/>
      <c r="I287" s="303"/>
      <c r="J287" s="206" t="s">
        <v>22</v>
      </c>
      <c r="K287" s="207"/>
      <c r="L287" s="286"/>
      <c r="M287" s="288"/>
      <c r="N287" s="288">
        <f t="shared" si="5"/>
        <v>0</v>
      </c>
      <c r="O287" s="288"/>
      <c r="P287" s="288"/>
      <c r="Q287" s="288"/>
      <c r="R287" s="40"/>
      <c r="T287" s="174" t="s">
        <v>22</v>
      </c>
      <c r="U287" s="208" t="s">
        <v>43</v>
      </c>
      <c r="V287" s="39"/>
      <c r="W287" s="39"/>
      <c r="X287" s="39"/>
      <c r="Y287" s="39"/>
      <c r="Z287" s="39"/>
      <c r="AA287" s="81"/>
      <c r="AT287" s="22" t="s">
        <v>350</v>
      </c>
      <c r="AU287" s="22" t="s">
        <v>86</v>
      </c>
      <c r="AY287" s="22" t="s">
        <v>350</v>
      </c>
      <c r="BE287" s="113">
        <f>IF(U287="základní",N287,0)</f>
        <v>0</v>
      </c>
      <c r="BF287" s="113">
        <f>IF(U287="snížená",N287,0)</f>
        <v>0</v>
      </c>
      <c r="BG287" s="113">
        <f>IF(U287="zákl. přenesená",N287,0)</f>
        <v>0</v>
      </c>
      <c r="BH287" s="113">
        <f>IF(U287="sníž. přenesená",N287,0)</f>
        <v>0</v>
      </c>
      <c r="BI287" s="113">
        <f>IF(U287="nulová",N287,0)</f>
        <v>0</v>
      </c>
      <c r="BJ287" s="22" t="s">
        <v>86</v>
      </c>
      <c r="BK287" s="113">
        <f>L287*K287</f>
        <v>0</v>
      </c>
    </row>
    <row r="288" spans="2:65" s="1" customFormat="1" ht="22.35" customHeight="1">
      <c r="B288" s="38"/>
      <c r="C288" s="204" t="s">
        <v>22</v>
      </c>
      <c r="D288" s="204" t="s">
        <v>151</v>
      </c>
      <c r="E288" s="205" t="s">
        <v>22</v>
      </c>
      <c r="F288" s="303" t="s">
        <v>22</v>
      </c>
      <c r="G288" s="303"/>
      <c r="H288" s="303"/>
      <c r="I288" s="303"/>
      <c r="J288" s="206" t="s">
        <v>22</v>
      </c>
      <c r="K288" s="207"/>
      <c r="L288" s="286"/>
      <c r="M288" s="288"/>
      <c r="N288" s="288">
        <f t="shared" si="5"/>
        <v>0</v>
      </c>
      <c r="O288" s="288"/>
      <c r="P288" s="288"/>
      <c r="Q288" s="288"/>
      <c r="R288" s="40"/>
      <c r="T288" s="174" t="s">
        <v>22</v>
      </c>
      <c r="U288" s="208" t="s">
        <v>43</v>
      </c>
      <c r="V288" s="39"/>
      <c r="W288" s="39"/>
      <c r="X288" s="39"/>
      <c r="Y288" s="39"/>
      <c r="Z288" s="39"/>
      <c r="AA288" s="81"/>
      <c r="AT288" s="22" t="s">
        <v>350</v>
      </c>
      <c r="AU288" s="22" t="s">
        <v>86</v>
      </c>
      <c r="AY288" s="22" t="s">
        <v>350</v>
      </c>
      <c r="BE288" s="113">
        <f>IF(U288="základní",N288,0)</f>
        <v>0</v>
      </c>
      <c r="BF288" s="113">
        <f>IF(U288="snížená",N288,0)</f>
        <v>0</v>
      </c>
      <c r="BG288" s="113">
        <f>IF(U288="zákl. přenesená",N288,0)</f>
        <v>0</v>
      </c>
      <c r="BH288" s="113">
        <f>IF(U288="sníž. přenesená",N288,0)</f>
        <v>0</v>
      </c>
      <c r="BI288" s="113">
        <f>IF(U288="nulová",N288,0)</f>
        <v>0</v>
      </c>
      <c r="BJ288" s="22" t="s">
        <v>86</v>
      </c>
      <c r="BK288" s="113">
        <f>L288*K288</f>
        <v>0</v>
      </c>
    </row>
    <row r="289" spans="2:63" s="1" customFormat="1" ht="22.35" customHeight="1">
      <c r="B289" s="38"/>
      <c r="C289" s="204" t="s">
        <v>22</v>
      </c>
      <c r="D289" s="204" t="s">
        <v>151</v>
      </c>
      <c r="E289" s="205" t="s">
        <v>22</v>
      </c>
      <c r="F289" s="303" t="s">
        <v>22</v>
      </c>
      <c r="G289" s="303"/>
      <c r="H289" s="303"/>
      <c r="I289" s="303"/>
      <c r="J289" s="206" t="s">
        <v>22</v>
      </c>
      <c r="K289" s="207"/>
      <c r="L289" s="286"/>
      <c r="M289" s="288"/>
      <c r="N289" s="288">
        <f t="shared" si="5"/>
        <v>0</v>
      </c>
      <c r="O289" s="288"/>
      <c r="P289" s="288"/>
      <c r="Q289" s="288"/>
      <c r="R289" s="40"/>
      <c r="T289" s="174" t="s">
        <v>22</v>
      </c>
      <c r="U289" s="208" t="s">
        <v>43</v>
      </c>
      <c r="V289" s="39"/>
      <c r="W289" s="39"/>
      <c r="X289" s="39"/>
      <c r="Y289" s="39"/>
      <c r="Z289" s="39"/>
      <c r="AA289" s="81"/>
      <c r="AT289" s="22" t="s">
        <v>350</v>
      </c>
      <c r="AU289" s="22" t="s">
        <v>86</v>
      </c>
      <c r="AY289" s="22" t="s">
        <v>350</v>
      </c>
      <c r="BE289" s="113">
        <f>IF(U289="základní",N289,0)</f>
        <v>0</v>
      </c>
      <c r="BF289" s="113">
        <f>IF(U289="snížená",N289,0)</f>
        <v>0</v>
      </c>
      <c r="BG289" s="113">
        <f>IF(U289="zákl. přenesená",N289,0)</f>
        <v>0</v>
      </c>
      <c r="BH289" s="113">
        <f>IF(U289="sníž. přenesená",N289,0)</f>
        <v>0</v>
      </c>
      <c r="BI289" s="113">
        <f>IF(U289="nulová",N289,0)</f>
        <v>0</v>
      </c>
      <c r="BJ289" s="22" t="s">
        <v>86</v>
      </c>
      <c r="BK289" s="113">
        <f>L289*K289</f>
        <v>0</v>
      </c>
    </row>
    <row r="290" spans="2:63" s="1" customFormat="1" ht="22.35" customHeight="1">
      <c r="B290" s="38"/>
      <c r="C290" s="204" t="s">
        <v>22</v>
      </c>
      <c r="D290" s="204" t="s">
        <v>151</v>
      </c>
      <c r="E290" s="205" t="s">
        <v>22</v>
      </c>
      <c r="F290" s="303" t="s">
        <v>22</v>
      </c>
      <c r="G290" s="303"/>
      <c r="H290" s="303"/>
      <c r="I290" s="303"/>
      <c r="J290" s="206" t="s">
        <v>22</v>
      </c>
      <c r="K290" s="207"/>
      <c r="L290" s="286"/>
      <c r="M290" s="288"/>
      <c r="N290" s="288">
        <f t="shared" si="5"/>
        <v>0</v>
      </c>
      <c r="O290" s="288"/>
      <c r="P290" s="288"/>
      <c r="Q290" s="288"/>
      <c r="R290" s="40"/>
      <c r="T290" s="174" t="s">
        <v>22</v>
      </c>
      <c r="U290" s="208" t="s">
        <v>43</v>
      </c>
      <c r="V290" s="39"/>
      <c r="W290" s="39"/>
      <c r="X290" s="39"/>
      <c r="Y290" s="39"/>
      <c r="Z290" s="39"/>
      <c r="AA290" s="81"/>
      <c r="AT290" s="22" t="s">
        <v>350</v>
      </c>
      <c r="AU290" s="22" t="s">
        <v>86</v>
      </c>
      <c r="AY290" s="22" t="s">
        <v>350</v>
      </c>
      <c r="BE290" s="113">
        <f>IF(U290="základní",N290,0)</f>
        <v>0</v>
      </c>
      <c r="BF290" s="113">
        <f>IF(U290="snížená",N290,0)</f>
        <v>0</v>
      </c>
      <c r="BG290" s="113">
        <f>IF(U290="zákl. přenesená",N290,0)</f>
        <v>0</v>
      </c>
      <c r="BH290" s="113">
        <f>IF(U290="sníž. přenesená",N290,0)</f>
        <v>0</v>
      </c>
      <c r="BI290" s="113">
        <f>IF(U290="nulová",N290,0)</f>
        <v>0</v>
      </c>
      <c r="BJ290" s="22" t="s">
        <v>86</v>
      </c>
      <c r="BK290" s="113">
        <f>L290*K290</f>
        <v>0</v>
      </c>
    </row>
    <row r="291" spans="2:63" s="1" customFormat="1" ht="22.35" customHeight="1">
      <c r="B291" s="38"/>
      <c r="C291" s="204" t="s">
        <v>22</v>
      </c>
      <c r="D291" s="204" t="s">
        <v>151</v>
      </c>
      <c r="E291" s="205" t="s">
        <v>22</v>
      </c>
      <c r="F291" s="303" t="s">
        <v>22</v>
      </c>
      <c r="G291" s="303"/>
      <c r="H291" s="303"/>
      <c r="I291" s="303"/>
      <c r="J291" s="206" t="s">
        <v>22</v>
      </c>
      <c r="K291" s="207"/>
      <c r="L291" s="286"/>
      <c r="M291" s="288"/>
      <c r="N291" s="288">
        <f t="shared" si="5"/>
        <v>0</v>
      </c>
      <c r="O291" s="288"/>
      <c r="P291" s="288"/>
      <c r="Q291" s="288"/>
      <c r="R291" s="40"/>
      <c r="T291" s="174" t="s">
        <v>22</v>
      </c>
      <c r="U291" s="208" t="s">
        <v>43</v>
      </c>
      <c r="V291" s="59"/>
      <c r="W291" s="59"/>
      <c r="X291" s="59"/>
      <c r="Y291" s="59"/>
      <c r="Z291" s="59"/>
      <c r="AA291" s="61"/>
      <c r="AT291" s="22" t="s">
        <v>350</v>
      </c>
      <c r="AU291" s="22" t="s">
        <v>86</v>
      </c>
      <c r="AY291" s="22" t="s">
        <v>350</v>
      </c>
      <c r="BE291" s="113">
        <f>IF(U291="základní",N291,0)</f>
        <v>0</v>
      </c>
      <c r="BF291" s="113">
        <f>IF(U291="snížená",N291,0)</f>
        <v>0</v>
      </c>
      <c r="BG291" s="113">
        <f>IF(U291="zákl. přenesená",N291,0)</f>
        <v>0</v>
      </c>
      <c r="BH291" s="113">
        <f>IF(U291="sníž. přenesená",N291,0)</f>
        <v>0</v>
      </c>
      <c r="BI291" s="113">
        <f>IF(U291="nulová",N291,0)</f>
        <v>0</v>
      </c>
      <c r="BJ291" s="22" t="s">
        <v>86</v>
      </c>
      <c r="BK291" s="113">
        <f>L291*K291</f>
        <v>0</v>
      </c>
    </row>
    <row r="292" spans="2:63" s="1" customFormat="1" ht="6.95" customHeight="1">
      <c r="B292" s="62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4"/>
    </row>
  </sheetData>
  <sheetProtection algorithmName="SHA-512" hashValue="F/DZVxrSG6mcMsToTm6ERLGOWApYWhwrOoUInXkPduNSsAk0wzUmgYgfxjw3H/vyg7ExWY7EqT4A54wP6yx6UA==" saltValue="yQZky2HKV/6XapYoXQZLPR0cP3RVjMF/xEV9i0xzSFlTWK5x5WItUcnTgH6LVWktFzK4uroq0w+KBvxBwORkrQ==" spinCount="10" sheet="1" objects="1" scenarios="1" formatColumns="0" formatRows="0"/>
  <mergeCells count="355">
    <mergeCell ref="N280:Q280"/>
    <mergeCell ref="N282:Q282"/>
    <mergeCell ref="N286:Q286"/>
    <mergeCell ref="H1:K1"/>
    <mergeCell ref="S2:AC2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85:I285"/>
    <mergeCell ref="L285:M285"/>
    <mergeCell ref="N285:Q285"/>
    <mergeCell ref="F287:I287"/>
    <mergeCell ref="L287:M287"/>
    <mergeCell ref="N287:Q287"/>
    <mergeCell ref="F288:I288"/>
    <mergeCell ref="L288:M288"/>
    <mergeCell ref="N288:Q288"/>
    <mergeCell ref="F281:I281"/>
    <mergeCell ref="L281:M281"/>
    <mergeCell ref="N281:Q281"/>
    <mergeCell ref="F283:I283"/>
    <mergeCell ref="L283:M283"/>
    <mergeCell ref="N283:Q283"/>
    <mergeCell ref="F284:I284"/>
    <mergeCell ref="L284:M284"/>
    <mergeCell ref="N284:Q284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71:I271"/>
    <mergeCell ref="L271:M271"/>
    <mergeCell ref="N271:Q271"/>
    <mergeCell ref="F273:I273"/>
    <mergeCell ref="L273:M273"/>
    <mergeCell ref="N273:Q273"/>
    <mergeCell ref="F276:I276"/>
    <mergeCell ref="L276:M276"/>
    <mergeCell ref="N276:Q276"/>
    <mergeCell ref="N272:Q272"/>
    <mergeCell ref="N274:Q274"/>
    <mergeCell ref="N275:Q275"/>
    <mergeCell ref="F265:I265"/>
    <mergeCell ref="F266:I266"/>
    <mergeCell ref="L266:M266"/>
    <mergeCell ref="N266:Q266"/>
    <mergeCell ref="F267:I267"/>
    <mergeCell ref="F269:I269"/>
    <mergeCell ref="L269:M269"/>
    <mergeCell ref="N269:Q269"/>
    <mergeCell ref="F270:I270"/>
    <mergeCell ref="L270:M270"/>
    <mergeCell ref="N270:Q270"/>
    <mergeCell ref="N268:Q268"/>
    <mergeCell ref="F258:I258"/>
    <mergeCell ref="F259:I259"/>
    <mergeCell ref="L259:M259"/>
    <mergeCell ref="N259:Q259"/>
    <mergeCell ref="F260:I260"/>
    <mergeCell ref="F261:I261"/>
    <mergeCell ref="F262:I262"/>
    <mergeCell ref="F263:I263"/>
    <mergeCell ref="F264:I264"/>
    <mergeCell ref="L264:M264"/>
    <mergeCell ref="N264:Q264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F246:I246"/>
    <mergeCell ref="F247:I247"/>
    <mergeCell ref="F248:I248"/>
    <mergeCell ref="F250:I250"/>
    <mergeCell ref="L250:M250"/>
    <mergeCell ref="N250:Q250"/>
    <mergeCell ref="F251:I251"/>
    <mergeCell ref="F252:I252"/>
    <mergeCell ref="L252:M252"/>
    <mergeCell ref="N252:Q252"/>
    <mergeCell ref="N249:Q249"/>
    <mergeCell ref="F241:I241"/>
    <mergeCell ref="L241:M241"/>
    <mergeCell ref="N241:Q241"/>
    <mergeCell ref="F242:I242"/>
    <mergeCell ref="F243:I243"/>
    <mergeCell ref="F244:I244"/>
    <mergeCell ref="F245:I245"/>
    <mergeCell ref="L245:M245"/>
    <mergeCell ref="N245:Q245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29:I229"/>
    <mergeCell ref="F230:I230"/>
    <mergeCell ref="L230:M230"/>
    <mergeCell ref="N230:Q230"/>
    <mergeCell ref="F231:I231"/>
    <mergeCell ref="L231:M231"/>
    <mergeCell ref="N231:Q231"/>
    <mergeCell ref="F232:I232"/>
    <mergeCell ref="F234:I234"/>
    <mergeCell ref="L234:M234"/>
    <mergeCell ref="N234:Q234"/>
    <mergeCell ref="N233:Q23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19:I219"/>
    <mergeCell ref="F220:I220"/>
    <mergeCell ref="F221:I221"/>
    <mergeCell ref="F222:I222"/>
    <mergeCell ref="L222:M222"/>
    <mergeCell ref="N222:Q222"/>
    <mergeCell ref="F223:I223"/>
    <mergeCell ref="L223:M223"/>
    <mergeCell ref="N223:Q223"/>
    <mergeCell ref="F212:I212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F202:I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195:I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80:I18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F172:I172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N173:Q173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L143:M143"/>
    <mergeCell ref="N143:Q143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N127:Q127"/>
    <mergeCell ref="N128:Q128"/>
    <mergeCell ref="N129:Q129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87:D292">
      <formula1>"K, M"</formula1>
    </dataValidation>
    <dataValidation type="list" allowBlank="1" showInputMessage="1" showErrorMessage="1" error="Povoleny jsou hodnoty základní, snížená, zákl. přenesená, sníž. přenesená, nulová." sqref="U287:U29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SO-41 - Budova vodního ho...</vt:lpstr>
      <vt:lpstr>SO-90 - Chladící věže (st...</vt:lpstr>
      <vt:lpstr>'Rekapitulace stavby'!Názvy_tisku</vt:lpstr>
      <vt:lpstr>'SO-41 - Budova vodního ho...'!Názvy_tisku</vt:lpstr>
      <vt:lpstr>'SO-90 - Chladící věže (st...'!Názvy_tisku</vt:lpstr>
      <vt:lpstr>'Rekapitulace stavby'!Oblast_tisku</vt:lpstr>
      <vt:lpstr>'SO-41 - Budova vodního ho...'!Oblast_tisku</vt:lpstr>
      <vt:lpstr>'SO-90 - Chladící věže (st...'!Oblast_tisku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Jirka-PC\Jirka</dc:creator>
  <cp:lastModifiedBy>Michal Špidla</cp:lastModifiedBy>
  <cp:lastPrinted>2018-03-29T13:15:14Z</cp:lastPrinted>
  <dcterms:created xsi:type="dcterms:W3CDTF">2018-03-29T11:44:27Z</dcterms:created>
  <dcterms:modified xsi:type="dcterms:W3CDTF">2018-03-29T13:15:20Z</dcterms:modified>
</cp:coreProperties>
</file>